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4"/>
  </bookViews>
  <sheets>
    <sheet name="Титульный лист" sheetId="1" r:id="rId1"/>
    <sheet name="Развитие культуры" sheetId="2" r:id="rId2"/>
    <sheet name="28.04.2014" sheetId="3" r:id="rId3"/>
    <sheet name="30.05.2014" sheetId="4" r:id="rId4"/>
    <sheet name="30.09.2014" sheetId="5" r:id="rId5"/>
  </sheets>
  <definedNames>
    <definedName name="_xlnm.Print_Titles" localSheetId="4">'30.09.2014'!$A:$A,'30.09.2014'!$2:$4</definedName>
    <definedName name="_xlnm.Print_Area" localSheetId="4">'30.09.2014'!$A$1:$AF$204</definedName>
  </definedNames>
  <calcPr fullCalcOnLoad="1"/>
</workbook>
</file>

<file path=xl/sharedStrings.xml><?xml version="1.0" encoding="utf-8"?>
<sst xmlns="http://schemas.openxmlformats.org/spreadsheetml/2006/main" count="1036" uniqueCount="111">
  <si>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</si>
  <si>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</si>
  <si>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</si>
  <si>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</si>
  <si>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</si>
  <si>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</si>
  <si>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</si>
  <si>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</si>
  <si>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</si>
  <si>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</si>
  <si>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</si>
  <si>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</si>
  <si>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</si>
  <si>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</si>
  <si>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</si>
  <si>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</si>
  <si>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</si>
  <si>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</si>
  <si>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</si>
  <si>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</si>
  <si>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</si>
  <si>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</si>
  <si>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</si>
  <si>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</si>
  <si>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</si>
  <si>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</si>
  <si>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</si>
  <si>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</si>
  <si>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</si>
  <si>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</si>
  <si>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</si>
  <si>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</si>
  <si>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</si>
  <si>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культуры в городе Когалыме на 2014-2016 годы"</t>
  </si>
  <si>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</si>
  <si>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</si>
  <si>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1.1.1."Обновление баз данных справочно-поисковых систем библиотек города Когалыма"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</si>
  <si>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</si>
  <si>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</si>
  <si>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1.1.4."Модернизация сайта библиотеки города Когалыма"</t>
  </si>
  <si>
    <t>1.1.5."Модернизация программно-аппаратных комплексов библиотеки города Когалыма"</t>
  </si>
  <si>
    <t>1.1.6."Заимствование записей из сводных библиотечно-информационных ресурсов"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</si>
  <si>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</si>
  <si>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</si>
  <si>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</si>
  <si>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</si>
  <si>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</si>
  <si>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</si>
  <si>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</si>
  <si>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</si>
  <si>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</si>
  <si>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</si>
  <si>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</si>
  <si>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1.3.2."Приобретение видео- фото-, светооборудования для проведения культурно-массовых мероприятий"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</si>
  <si>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</si>
  <si>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</si>
  <si>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2.1.1."Создание студии  изобразительного искусства в городе Когалыме"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</si>
  <si>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</si>
  <si>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</si>
  <si>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(МБУ "КМЦ "АРТ-Праздник")</t>
  </si>
  <si>
    <t>Всего (МАУ "КДК "Янтарь")</t>
  </si>
  <si>
    <t>Всего (МАУ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</si>
  <si>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</si>
  <si>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</si>
  <si>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</si>
  <si>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</si>
  <si>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3.1.2."Прочие мероприятия УКСиМП"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</si>
  <si>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</si>
  <si>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</si>
  <si>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</si>
  <si>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</si>
  <si>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 xml:space="preserve"> 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</si>
  <si>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</si>
  <si>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</si>
  <si>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</si>
  <si>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культуры в городе Когалыме на 2014-2016 годы"</t>
  </si>
  <si>
    <t>Ответственный за составление сетевого гарфика Райковская О.С.</t>
  </si>
  <si>
    <t>тел.: 93-627</t>
  </si>
  <si>
    <t>Профинансировано на отчетную дату</t>
  </si>
  <si>
    <t>1.3.5. Приобретение предметов музейного значения для создания универсально-выставочного залла и предоставление музейных услуг</t>
  </si>
  <si>
    <t xml:space="preserve">Экономия по заработной плате и начислениям на нее, в связи с выплатой за фактически отработанные дни (больничные листы). </t>
  </si>
  <si>
    <t>Экономия по заработной плате и начислениям в связи с выплатой за фактически отработанное время;
кроме того экономия сложились по фактическим затратам на коммунальные услуги и содержание имущества, за обучение сотрудников в связи с переносом курсов по обучению на апрель 2014 года.</t>
  </si>
  <si>
    <t xml:space="preserve">Экономия по заработной плате за счет листков нетрудоспособности, коммунальным услугам по показаниям приборов учета и техническому обслуживанию по фактически выполненным работам. </t>
  </si>
  <si>
    <t>Экономия по заработной плате за счет листков нетрудоспособности, коммунальным услугам по показаниям приборов учета</t>
  </si>
  <si>
    <t>В связи с котировочными процедурами на поставку сувенирной продукции, был заключен договор от 24.03.2014 г.,   ( рассмотрение заявок осуществляется в течение 30 дней). Освоение суммы планируется на апрель 2014 г., после поставки в полном объеме всей продукции.</t>
  </si>
  <si>
    <t xml:space="preserve">Экономия по затратам на спектакль. </t>
  </si>
  <si>
    <t>А.Б.Жуков</t>
  </si>
  <si>
    <t>По данному мероприятию запланировано приобретение терминала по выдачи билетов. Поставка терминала произведена, но выявлен заводской брак. Терминал отправлен поставщику на устранение неисправностей. Оплата будет произведена после установки.</t>
  </si>
  <si>
    <t>Экономия по заработной плате (за счет фактически отработанного времени),  коммунальным услугам (по фактическому потреблению)</t>
  </si>
  <si>
    <t>В результате котировок сложилась экономия по закупкам сувенирной продукции</t>
  </si>
  <si>
    <t>Заключены договор на поставку микрофонов: №21 от 03.03.2014 г.(ИП Нуркасымов)           №19 от25.02.2014 (ИП Залевская), произведена частичная оплата по данным договорам, в связи с тем, что р/с поставщиков были открыты в СКБ, поставка продукции в полном объеме задержалась. Средства в размере 116,83 т.р. будут освоены в мае 2014 г.</t>
  </si>
  <si>
    <t>В данное время проводится аукцион, документация на согласовании в отделе Муниципального заказа г. Когалыма</t>
  </si>
  <si>
    <t>1.3.6 Приобретение музыкального оборудования для культурно-досуговых учреждений города Когалыма</t>
  </si>
  <si>
    <t xml:space="preserve">В настоящее время подготовлено платежное поручение </t>
  </si>
  <si>
    <t>Экономия по заработной плате по фактически отработанному времени, кроме того планировалась установка "Консультант +", но перенесена на 4-й квартал 2014 г.</t>
  </si>
  <si>
    <t>и.о.начальника отдела финансово-экономического обеспечения и контроля УКСиМП</t>
  </si>
  <si>
    <t>Ю.А.Перепечаева</t>
  </si>
  <si>
    <t>2.1.1. Создание студии изобразительного искусства (МБУ "МВЦ")</t>
  </si>
  <si>
    <t>Экономия по заработной плате и начислениям на нее, в связи с выплатой за фактически отработанные дни (больничные листы). Частичное возмещение на ст. 213  из ФСС</t>
  </si>
  <si>
    <t>Договор №5-ЗК от 24.04.2014 на сумму 195,75 тыс. руб. Оплата 02.06.2014. Экономия сложиласт в результате котировок</t>
  </si>
  <si>
    <t>Экономия в результате закупочных мероприятий</t>
  </si>
  <si>
    <t xml:space="preserve">Экономия по начислениям ст. 213 в связи с частичным возмещением из ФСС (больничные листы). </t>
  </si>
  <si>
    <t xml:space="preserve">Экономия по услугам связи, потреблению электроэнергии. </t>
  </si>
  <si>
    <t xml:space="preserve">Экономия по оплате проезда в отпуск и обратно, по начислениям на заработную плату в связи с частичным возмещением из ФСС. </t>
  </si>
  <si>
    <t>Экономия по услугам связи, по заработной плате за фактически отработанное время</t>
  </si>
  <si>
    <t>Е.В.Бережинская</t>
  </si>
  <si>
    <t>Начальник отдела финансово-экономического обеспечения и контроля УКСиМП</t>
  </si>
  <si>
    <t>А.В.Сухарева</t>
  </si>
  <si>
    <t>Ответственный за составление сетевого графика Морозова Е.С.  Тел. 93-663</t>
  </si>
  <si>
    <t>Сложилась экономия по ЗП и начислениям к ЗП в связи с наличием больничных. Расходы на услуги связи,анспортные услуги, коммунальные услуги (соглансо показаниям счетчиков), на содержание в чистоте помещений, противопожарным мероприятиям сложились меньше запланированных. экономия плановых ассигнований по технич.сопровождению программных продуктов, которая будет использована в IV квартале.</t>
  </si>
  <si>
    <t>Руководитель организации _______________________________________ Л.А.Заремская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</si>
</sst>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19" borderId="10" xfId="0" applyNumberFormat="1" applyFont="1" applyFill="1" applyBorder="1" applyAlignment="1" applyProtection="1">
      <alignment horizontal="left" vertical="center"/>
      <protection locked="0"/>
    </xf>
    <xf numFmtId="165" fontId="4" fillId="19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 applyProtection="1">
      <alignment horizontal="justify" wrapText="1"/>
      <protection/>
    </xf>
    <xf numFmtId="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 applyProtection="1">
      <alignment horizontal="justify" wrapText="1"/>
      <protection/>
    </xf>
    <xf numFmtId="4" fontId="4" fillId="33" borderId="10" xfId="0" applyNumberFormat="1" applyFont="1" applyFill="1" applyBorder="1" applyAlignment="1" applyProtection="1">
      <alignment wrapText="1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 applyProtection="1">
      <alignment wrapText="1"/>
      <protection/>
    </xf>
    <xf numFmtId="4" fontId="5" fillId="33" borderId="1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justify" wrapText="1"/>
    </xf>
    <xf numFmtId="4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 applyProtection="1">
      <alignment vertical="center" wrapText="1"/>
      <protection/>
    </xf>
    <xf numFmtId="4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vertical="center"/>
      <protection locked="0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4" fontId="4" fillId="35" borderId="10" xfId="0" applyNumberFormat="1" applyFont="1" applyFill="1" applyBorder="1" applyAlignment="1" applyProtection="1">
      <alignment wrapText="1"/>
      <protection/>
    </xf>
    <xf numFmtId="4" fontId="4" fillId="35" borderId="10" xfId="0" applyNumberFormat="1" applyFont="1" applyFill="1" applyBorder="1" applyAlignment="1" applyProtection="1">
      <alignment vertical="center" wrapText="1"/>
      <protection/>
    </xf>
    <xf numFmtId="4" fontId="5" fillId="35" borderId="10" xfId="0" applyNumberFormat="1" applyFont="1" applyFill="1" applyBorder="1" applyAlignment="1" applyProtection="1">
      <alignment vertical="center" wrapText="1"/>
      <protection/>
    </xf>
    <xf numFmtId="4" fontId="5" fillId="35" borderId="10" xfId="0" applyNumberFormat="1" applyFont="1" applyFill="1" applyBorder="1" applyAlignment="1" applyProtection="1">
      <alignment wrapText="1"/>
      <protection/>
    </xf>
    <xf numFmtId="0" fontId="3" fillId="35" borderId="0" xfId="0" applyFont="1" applyFill="1" applyAlignment="1">
      <alignment vertical="center" wrapText="1"/>
    </xf>
    <xf numFmtId="165" fontId="3" fillId="35" borderId="0" xfId="0" applyNumberFormat="1" applyFont="1" applyFill="1" applyAlignment="1">
      <alignment vertical="center" wrapText="1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wrapText="1"/>
    </xf>
    <xf numFmtId="0" fontId="4" fillId="9" borderId="10" xfId="0" applyFont="1" applyFill="1" applyBorder="1" applyAlignment="1">
      <alignment horizontal="justify" wrapText="1"/>
    </xf>
    <xf numFmtId="4" fontId="4" fillId="9" borderId="10" xfId="0" applyNumberFormat="1" applyFont="1" applyFill="1" applyBorder="1" applyAlignment="1">
      <alignment horizontal="center" wrapText="1"/>
    </xf>
    <xf numFmtId="4" fontId="4" fillId="9" borderId="10" xfId="0" applyNumberFormat="1" applyFont="1" applyFill="1" applyBorder="1" applyAlignment="1" applyProtection="1">
      <alignment vertical="center" wrapText="1"/>
      <protection/>
    </xf>
    <xf numFmtId="0" fontId="4" fillId="9" borderId="10" xfId="0" applyFont="1" applyFill="1" applyBorder="1" applyAlignment="1">
      <alignment horizontal="justify" vertical="center" wrapText="1"/>
    </xf>
    <xf numFmtId="0" fontId="3" fillId="9" borderId="0" xfId="0" applyFont="1" applyFill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2" fillId="9" borderId="0" xfId="0" applyFont="1" applyFill="1" applyBorder="1" applyAlignment="1">
      <alignment vertical="center" wrapText="1"/>
    </xf>
    <xf numFmtId="4" fontId="5" fillId="9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4" fontId="5" fillId="9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wrapText="1"/>
    </xf>
    <xf numFmtId="4" fontId="55" fillId="34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4" fontId="4" fillId="36" borderId="10" xfId="0" applyNumberFormat="1" applyFont="1" applyFill="1" applyBorder="1" applyAlignment="1">
      <alignment horizontal="center" wrapText="1"/>
    </xf>
    <xf numFmtId="4" fontId="5" fillId="36" borderId="10" xfId="0" applyNumberFormat="1" applyFont="1" applyFill="1" applyBorder="1" applyAlignment="1" applyProtection="1">
      <alignment vertical="center" wrapText="1"/>
      <protection/>
    </xf>
    <xf numFmtId="4" fontId="4" fillId="36" borderId="10" xfId="0" applyNumberFormat="1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>
      <alignment horizontal="justify" vertical="center" wrapText="1"/>
    </xf>
    <xf numFmtId="0" fontId="2" fillId="36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justify" wrapText="1"/>
    </xf>
    <xf numFmtId="165" fontId="4" fillId="13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6" fillId="19" borderId="10" xfId="0" applyNumberFormat="1" applyFont="1" applyFill="1" applyBorder="1" applyAlignment="1" applyProtection="1">
      <alignment horizontal="left" vertical="center"/>
      <protection locked="0"/>
    </xf>
    <xf numFmtId="49" fontId="16" fillId="19" borderId="10" xfId="0" applyNumberFormat="1" applyFont="1" applyFill="1" applyBorder="1" applyAlignment="1" applyProtection="1">
      <alignment horizontal="center" vertical="center"/>
      <protection locked="0"/>
    </xf>
    <xf numFmtId="165" fontId="16" fillId="19" borderId="10" xfId="0" applyNumberFormat="1" applyFont="1" applyFill="1" applyBorder="1" applyAlignment="1" applyProtection="1">
      <alignment horizontal="right" vertical="center"/>
      <protection/>
    </xf>
    <xf numFmtId="4" fontId="4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6">
      <selection activeCell="E61" sqref="E61"/>
    </sheetView>
  </sheetViews>
  <sheetFormatPr defaultColWidth="9.140625" defaultRowHeight="12.75"/>
  <cols>
    <col min="1" max="16384" width="9.140625" style="22" customWidth="1"/>
  </cols>
  <sheetData>
    <row r="1" spans="1:2" ht="18.75">
      <c r="A1" s="136"/>
      <c r="B1" s="136"/>
    </row>
    <row r="10" spans="1:14" ht="54.75" customHeight="1">
      <c r="A10" s="138" t="s">
        <v>32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9" ht="13.5" customHeight="1">
      <c r="A11" s="137"/>
      <c r="B11" s="137"/>
      <c r="C11" s="137"/>
      <c r="D11" s="137"/>
      <c r="E11" s="137"/>
      <c r="F11" s="137"/>
      <c r="G11" s="137"/>
      <c r="H11" s="137"/>
      <c r="I11" s="137"/>
    </row>
    <row r="13" spans="1:14" ht="27" customHeight="1">
      <c r="A13" s="134" t="s">
        <v>28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27" customHeight="1">
      <c r="A14" s="134" t="s">
        <v>29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27" customHeight="1">
      <c r="A15" s="134" t="s">
        <v>75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46" spans="1:9" ht="16.5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ht="16.5">
      <c r="A47" s="135"/>
      <c r="B47" s="135"/>
      <c r="C47" s="135"/>
      <c r="D47" s="135"/>
      <c r="E47" s="135"/>
      <c r="F47" s="135"/>
      <c r="G47" s="135"/>
      <c r="H47" s="135"/>
      <c r="I47" s="135"/>
    </row>
  </sheetData>
  <sheetProtection/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30"/>
  <sheetViews>
    <sheetView zoomScale="50" zoomScaleNormal="50" zoomScalePageLayoutView="0" workbookViewId="0" topLeftCell="A1">
      <pane xSplit="7" topLeftCell="M1" activePane="topRight" state="frozen"/>
      <selection pane="topLeft" activeCell="A31" sqref="A31"/>
      <selection pane="topRight" activeCell="A70" sqref="A1:IV16384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4" width="13.8515625" style="5" customWidth="1"/>
    <col min="5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3" t="s">
        <v>14</v>
      </c>
      <c r="T1" s="139" t="s">
        <v>32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23" t="s">
        <v>14</v>
      </c>
      <c r="AQ1" s="52"/>
    </row>
    <row r="2" spans="1:43" s="9" customFormat="1" ht="18.75" customHeight="1">
      <c r="A2" s="143" t="s">
        <v>5</v>
      </c>
      <c r="B2" s="152" t="s">
        <v>23</v>
      </c>
      <c r="C2" s="152" t="s">
        <v>19</v>
      </c>
      <c r="D2" s="152" t="s">
        <v>78</v>
      </c>
      <c r="E2" s="152" t="s">
        <v>20</v>
      </c>
      <c r="F2" s="145" t="s">
        <v>15</v>
      </c>
      <c r="G2" s="146"/>
      <c r="H2" s="145" t="s">
        <v>0</v>
      </c>
      <c r="I2" s="146"/>
      <c r="J2" s="145" t="s">
        <v>1</v>
      </c>
      <c r="K2" s="146"/>
      <c r="L2" s="145" t="s">
        <v>2</v>
      </c>
      <c r="M2" s="146"/>
      <c r="N2" s="145" t="s">
        <v>3</v>
      </c>
      <c r="O2" s="146"/>
      <c r="P2" s="145" t="s">
        <v>4</v>
      </c>
      <c r="Q2" s="146"/>
      <c r="R2" s="145" t="s">
        <v>6</v>
      </c>
      <c r="S2" s="146"/>
      <c r="T2" s="145" t="s">
        <v>7</v>
      </c>
      <c r="U2" s="146"/>
      <c r="V2" s="145" t="s">
        <v>8</v>
      </c>
      <c r="W2" s="146"/>
      <c r="X2" s="145" t="s">
        <v>9</v>
      </c>
      <c r="Y2" s="146"/>
      <c r="Z2" s="145" t="s">
        <v>10</v>
      </c>
      <c r="AA2" s="146"/>
      <c r="AB2" s="145" t="s">
        <v>11</v>
      </c>
      <c r="AC2" s="146"/>
      <c r="AD2" s="145" t="s">
        <v>12</v>
      </c>
      <c r="AE2" s="146"/>
      <c r="AF2" s="143" t="s">
        <v>21</v>
      </c>
      <c r="AQ2" s="53"/>
    </row>
    <row r="3" spans="1:43" s="11" customFormat="1" ht="84" customHeight="1">
      <c r="A3" s="144"/>
      <c r="B3" s="153"/>
      <c r="C3" s="153"/>
      <c r="D3" s="153"/>
      <c r="E3" s="153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4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24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17"/>
      <c r="C6" s="18"/>
      <c r="D6" s="18"/>
      <c r="E6" s="18"/>
      <c r="F6" s="18"/>
      <c r="G6" s="18"/>
      <c r="H6" s="70"/>
      <c r="I6" s="18"/>
      <c r="J6" s="70"/>
      <c r="K6" s="18"/>
      <c r="L6" s="70"/>
      <c r="M6" s="18"/>
      <c r="N6" s="70"/>
      <c r="O6" s="18"/>
      <c r="P6" s="70"/>
      <c r="Q6" s="18"/>
      <c r="R6" s="70"/>
      <c r="S6" s="18"/>
      <c r="T6" s="70"/>
      <c r="U6" s="18"/>
      <c r="V6" s="70"/>
      <c r="W6" s="18"/>
      <c r="X6" s="70"/>
      <c r="Y6" s="18"/>
      <c r="Z6" s="70"/>
      <c r="AA6" s="18"/>
      <c r="AB6" s="70"/>
      <c r="AC6" s="18"/>
      <c r="AD6" s="70"/>
      <c r="AE6" s="18"/>
      <c r="AF6" s="18"/>
      <c r="AQ6" s="55"/>
    </row>
    <row r="7" spans="1:43" s="16" customFormat="1" ht="75" customHeight="1">
      <c r="A7" s="37" t="s">
        <v>34</v>
      </c>
      <c r="B7" s="29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>
      <c r="A8" s="38" t="s">
        <v>35</v>
      </c>
      <c r="B8" s="30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33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33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17.86</v>
      </c>
      <c r="D11" s="32">
        <v>17.82</v>
      </c>
      <c r="E11" s="32">
        <f>E12+E13+E14+E15</f>
        <v>17.82</v>
      </c>
      <c r="F11" s="32">
        <v>17.82</v>
      </c>
      <c r="G11" s="32">
        <v>100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0</v>
      </c>
      <c r="P11" s="72">
        <f t="shared" si="0"/>
        <v>8.93</v>
      </c>
      <c r="Q11" s="44">
        <f t="shared" si="0"/>
        <v>0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v>15.18</v>
      </c>
      <c r="D12" s="48">
        <v>15.18</v>
      </c>
      <c r="E12" s="29">
        <f>K12+M12+O12+Q12+S12+U12+W12+Y12+AA12+AC12+AE12</f>
        <v>15.14</v>
      </c>
      <c r="F12" s="29">
        <v>17.81</v>
      </c>
      <c r="G12" s="29">
        <v>100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/>
      <c r="P12" s="74">
        <v>7.59</v>
      </c>
      <c r="Q12" s="49"/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v>2.68</v>
      </c>
      <c r="D13" s="61">
        <v>2.68</v>
      </c>
      <c r="E13" s="62">
        <f>K13+M13+O13+Q13+S13+U13+W13+Y13+AA13+AC13+AE13</f>
        <v>2.68</v>
      </c>
      <c r="F13" s="62">
        <v>18</v>
      </c>
      <c r="G13" s="62">
        <v>100</v>
      </c>
      <c r="H13" s="72"/>
      <c r="I13" s="62"/>
      <c r="J13" s="73">
        <v>1.34</v>
      </c>
      <c r="K13" s="61">
        <v>1.34</v>
      </c>
      <c r="L13" s="73">
        <v>1.34</v>
      </c>
      <c r="M13" s="61">
        <v>1.34</v>
      </c>
      <c r="N13" s="73">
        <v>1.34</v>
      </c>
      <c r="O13" s="61"/>
      <c r="P13" s="73">
        <v>1.34</v>
      </c>
      <c r="Q13" s="61"/>
      <c r="R13" s="73">
        <v>1.34</v>
      </c>
      <c r="S13" s="61"/>
      <c r="T13" s="73">
        <v>1.34</v>
      </c>
      <c r="U13" s="61"/>
      <c r="V13" s="73">
        <v>1.34</v>
      </c>
      <c r="W13" s="61"/>
      <c r="X13" s="73">
        <v>1.34</v>
      </c>
      <c r="Y13" s="61"/>
      <c r="Z13" s="73">
        <v>1.34</v>
      </c>
      <c r="AA13" s="61"/>
      <c r="AB13" s="73">
        <v>1.34</v>
      </c>
      <c r="AC13" s="61"/>
      <c r="AD13" s="73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33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33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42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127</v>
      </c>
      <c r="C17" s="31">
        <v>23.6</v>
      </c>
      <c r="D17" s="31">
        <v>23.6</v>
      </c>
      <c r="E17" s="32">
        <v>23.6</v>
      </c>
      <c r="F17" s="32">
        <v>18.63</v>
      </c>
      <c r="G17" s="32">
        <v>100</v>
      </c>
      <c r="H17" s="72"/>
      <c r="I17" s="44"/>
      <c r="J17" s="72">
        <f>J18+J19</f>
        <v>11.799999999999999</v>
      </c>
      <c r="K17" s="44">
        <f>K18+K19</f>
        <v>1.77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0</v>
      </c>
      <c r="P17" s="72">
        <f t="shared" si="1"/>
        <v>11.799999999999999</v>
      </c>
      <c r="Q17" s="44">
        <f t="shared" si="1"/>
        <v>0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v>20.06</v>
      </c>
      <c r="D18" s="31">
        <v>20.06</v>
      </c>
      <c r="E18" s="31">
        <v>20.06</v>
      </c>
      <c r="F18" s="32">
        <v>0</v>
      </c>
      <c r="G18" s="32"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/>
      <c r="P18" s="73">
        <v>10.03</v>
      </c>
      <c r="Q18" s="45"/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19</v>
      </c>
      <c r="C19" s="61">
        <v>3.54</v>
      </c>
      <c r="D19" s="61">
        <v>3.54</v>
      </c>
      <c r="E19" s="62">
        <f>K19+M19+O19+Q19+S19+U19+W19+Y19+AA19+AC19+AE19</f>
        <v>5.3100000000000005</v>
      </c>
      <c r="F19" s="62">
        <v>18.63</v>
      </c>
      <c r="G19" s="62">
        <v>100</v>
      </c>
      <c r="H19" s="72"/>
      <c r="I19" s="62"/>
      <c r="J19" s="73">
        <v>1.77</v>
      </c>
      <c r="K19" s="61">
        <v>1.77</v>
      </c>
      <c r="L19" s="73">
        <v>1.77</v>
      </c>
      <c r="M19" s="61">
        <v>3.54</v>
      </c>
      <c r="N19" s="73">
        <v>1.77</v>
      </c>
      <c r="O19" s="61"/>
      <c r="P19" s="73">
        <v>1.77</v>
      </c>
      <c r="Q19" s="61"/>
      <c r="R19" s="73">
        <v>1.77</v>
      </c>
      <c r="S19" s="61"/>
      <c r="T19" s="73">
        <v>1.77</v>
      </c>
      <c r="U19" s="61"/>
      <c r="V19" s="73">
        <v>1.77</v>
      </c>
      <c r="W19" s="61"/>
      <c r="X19" s="73">
        <v>1.77</v>
      </c>
      <c r="Y19" s="61"/>
      <c r="Z19" s="73">
        <v>1.77</v>
      </c>
      <c r="AA19" s="61"/>
      <c r="AB19" s="73">
        <v>1.77</v>
      </c>
      <c r="AC19" s="61"/>
      <c r="AD19" s="73">
        <v>1.3</v>
      </c>
      <c r="AE19" s="62"/>
      <c r="AF19" s="6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33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33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34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/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K25+M25+O25+Q25+S25+U25+W25+Y25+AA25+AC25+AE25</f>
        <v>0</v>
      </c>
      <c r="F25" s="62"/>
      <c r="G25" s="62"/>
      <c r="H25" s="72"/>
      <c r="I25" s="62"/>
      <c r="J25" s="72"/>
      <c r="K25" s="62"/>
      <c r="L25" s="72"/>
      <c r="M25" s="62"/>
      <c r="N25" s="72"/>
      <c r="O25" s="62"/>
      <c r="P25" s="72"/>
      <c r="Q25" s="62"/>
      <c r="R25" s="72"/>
      <c r="S25" s="62"/>
      <c r="T25" s="72"/>
      <c r="U25" s="62"/>
      <c r="V25" s="72"/>
      <c r="W25" s="62"/>
      <c r="X25" s="72"/>
      <c r="Y25" s="62"/>
      <c r="Z25" s="73">
        <v>30</v>
      </c>
      <c r="AA25" s="62"/>
      <c r="AB25" s="72"/>
      <c r="AC25" s="62"/>
      <c r="AD25" s="72"/>
      <c r="AE25" s="62"/>
      <c r="AF25" s="6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33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33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34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/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/>
      <c r="F31" s="62"/>
      <c r="G31" s="62"/>
      <c r="H31" s="72"/>
      <c r="I31" s="62"/>
      <c r="J31" s="72"/>
      <c r="K31" s="62"/>
      <c r="L31" s="72"/>
      <c r="M31" s="62"/>
      <c r="N31" s="72"/>
      <c r="O31" s="62"/>
      <c r="P31" s="72"/>
      <c r="Q31" s="62"/>
      <c r="R31" s="72"/>
      <c r="S31" s="62"/>
      <c r="T31" s="72"/>
      <c r="U31" s="62"/>
      <c r="V31" s="72"/>
      <c r="W31" s="62"/>
      <c r="X31" s="72"/>
      <c r="Y31" s="62"/>
      <c r="Z31" s="73">
        <v>150</v>
      </c>
      <c r="AA31" s="61"/>
      <c r="AB31" s="72"/>
      <c r="AC31" s="62" t="s">
        <v>71</v>
      </c>
      <c r="AD31" s="72"/>
      <c r="AE31" s="62"/>
      <c r="AF31" s="6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33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33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34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/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/>
      <c r="G37" s="62"/>
      <c r="H37" s="72"/>
      <c r="I37" s="62"/>
      <c r="J37" s="72"/>
      <c r="K37" s="62"/>
      <c r="L37" s="72"/>
      <c r="M37" s="62"/>
      <c r="N37" s="72"/>
      <c r="O37" s="62"/>
      <c r="P37" s="72"/>
      <c r="Q37" s="62"/>
      <c r="R37" s="72"/>
      <c r="S37" s="62"/>
      <c r="T37" s="72"/>
      <c r="U37" s="62"/>
      <c r="V37" s="72"/>
      <c r="W37" s="62"/>
      <c r="X37" s="72"/>
      <c r="Y37" s="62"/>
      <c r="Z37" s="72"/>
      <c r="AA37" s="62"/>
      <c r="AB37" s="73">
        <v>14.1</v>
      </c>
      <c r="AC37" s="62"/>
      <c r="AD37" s="72"/>
      <c r="AE37" s="62"/>
      <c r="AF37" s="6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33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33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34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/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K43+M43+O43+Q43+S43+U43+W43+Y43+AA43+AC43+AE43</f>
        <v>0</v>
      </c>
      <c r="F43" s="62"/>
      <c r="G43" s="62"/>
      <c r="H43" s="72"/>
      <c r="I43" s="62"/>
      <c r="J43" s="72"/>
      <c r="K43" s="62"/>
      <c r="L43" s="72"/>
      <c r="M43" s="62"/>
      <c r="N43" s="72"/>
      <c r="O43" s="62"/>
      <c r="P43" s="72"/>
      <c r="Q43" s="62"/>
      <c r="R43" s="72"/>
      <c r="S43" s="62"/>
      <c r="T43" s="72"/>
      <c r="U43" s="62"/>
      <c r="V43" s="72"/>
      <c r="W43" s="62"/>
      <c r="X43" s="72"/>
      <c r="Y43" s="62"/>
      <c r="Z43" s="73">
        <v>9.5</v>
      </c>
      <c r="AA43" s="62"/>
      <c r="AB43" s="72"/>
      <c r="AC43" s="62"/>
      <c r="AD43" s="72"/>
      <c r="AE43" s="62"/>
      <c r="AF43" s="6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33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33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34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v>33</v>
      </c>
      <c r="G47" s="32"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K48+M48+O48+Q48+S48+U48+W48+Y48+AA48+AC48+AE48</f>
        <v>0</v>
      </c>
      <c r="F48" s="32">
        <v>0</v>
      </c>
      <c r="G48" s="32">
        <v>0</v>
      </c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K49+M49+O49+Q49+S49+U49+W49+Y49+AA49+AC49+AE49</f>
        <v>398.1</v>
      </c>
      <c r="F49" s="62">
        <v>44.53</v>
      </c>
      <c r="G49" s="62">
        <v>100</v>
      </c>
      <c r="H49" s="72"/>
      <c r="I49" s="62"/>
      <c r="J49" s="73">
        <v>398.1</v>
      </c>
      <c r="K49" s="62">
        <v>398.1</v>
      </c>
      <c r="L49" s="72"/>
      <c r="M49" s="62"/>
      <c r="N49" s="72"/>
      <c r="O49" s="62"/>
      <c r="P49" s="72"/>
      <c r="Q49" s="62"/>
      <c r="R49" s="72"/>
      <c r="S49" s="62"/>
      <c r="T49" s="72"/>
      <c r="U49" s="62"/>
      <c r="V49" s="72"/>
      <c r="W49" s="62"/>
      <c r="X49" s="73">
        <v>53.3</v>
      </c>
      <c r="Y49" s="62"/>
      <c r="Z49" s="73">
        <v>442.7</v>
      </c>
      <c r="AA49" s="62"/>
      <c r="AB49" s="72"/>
      <c r="AC49" s="62"/>
      <c r="AD49" s="72"/>
      <c r="AE49" s="62"/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33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33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34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v>100</v>
      </c>
      <c r="G53" s="32">
        <v>100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K54+M54+O54+Q54+S54+U54+W54+Y54+AA54+AC54+AE54</f>
        <v>0</v>
      </c>
      <c r="F54" s="32">
        <v>0</v>
      </c>
      <c r="G54" s="32">
        <v>0</v>
      </c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K55+M55+O55+Q55+S55+U55+W55+Y55+AA55+AC55+AE55</f>
        <v>144.60000000000002</v>
      </c>
      <c r="F55" s="62">
        <v>100</v>
      </c>
      <c r="G55" s="62">
        <v>100</v>
      </c>
      <c r="H55" s="72"/>
      <c r="I55" s="62"/>
      <c r="J55" s="73">
        <v>45.81</v>
      </c>
      <c r="K55" s="61">
        <v>45.81</v>
      </c>
      <c r="L55" s="73">
        <v>98.79</v>
      </c>
      <c r="M55" s="61">
        <v>98.79</v>
      </c>
      <c r="N55" s="72"/>
      <c r="O55" s="62"/>
      <c r="P55" s="72"/>
      <c r="Q55" s="62"/>
      <c r="R55" s="72"/>
      <c r="S55" s="62"/>
      <c r="T55" s="72"/>
      <c r="U55" s="62"/>
      <c r="V55" s="72"/>
      <c r="W55" s="62"/>
      <c r="X55" s="72"/>
      <c r="Y55" s="62"/>
      <c r="Z55" s="72"/>
      <c r="AA55" s="62"/>
      <c r="AB55" s="72"/>
      <c r="AC55" s="62"/>
      <c r="AD55" s="72"/>
      <c r="AE55" s="62"/>
      <c r="AF55" s="6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33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33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5">
      <c r="A58" s="28" t="s">
        <v>44</v>
      </c>
      <c r="B58" s="34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36" customHeight="1">
      <c r="A59" s="3" t="s">
        <v>30</v>
      </c>
      <c r="B59" s="41">
        <f>J59+L59+N59+P59+R59+T59+V59+X59+Z59+AB59+AD59+H59</f>
        <v>29357.15</v>
      </c>
      <c r="C59" s="29">
        <v>6047.12</v>
      </c>
      <c r="D59" s="29">
        <v>6047.12</v>
      </c>
      <c r="E59" s="29">
        <v>5660.03</v>
      </c>
      <c r="F59" s="29">
        <v>20.65</v>
      </c>
      <c r="G59" s="29">
        <v>94</v>
      </c>
      <c r="H59" s="71">
        <v>1159.6</v>
      </c>
      <c r="I59" s="43">
        <f aca="true" t="shared" si="3" ref="I59:AE59">I60+I61</f>
        <v>1028.2</v>
      </c>
      <c r="J59" s="71">
        <v>2788.49</v>
      </c>
      <c r="K59" s="43">
        <f t="shared" si="3"/>
        <v>2707.05</v>
      </c>
      <c r="L59" s="71">
        <f t="shared" si="3"/>
        <v>2334.47</v>
      </c>
      <c r="M59" s="43">
        <f t="shared" si="3"/>
        <v>1924.78</v>
      </c>
      <c r="N59" s="71">
        <f t="shared" si="3"/>
        <v>2649.31</v>
      </c>
      <c r="O59" s="43">
        <f t="shared" si="3"/>
        <v>0</v>
      </c>
      <c r="P59" s="71">
        <f t="shared" si="3"/>
        <v>3486.1</v>
      </c>
      <c r="Q59" s="43">
        <f t="shared" si="3"/>
        <v>0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1713.53</v>
      </c>
      <c r="AC59" s="43">
        <f t="shared" si="3"/>
        <v>0</v>
      </c>
      <c r="AD59" s="71">
        <f t="shared" si="3"/>
        <v>1068.04</v>
      </c>
      <c r="AE59" s="43">
        <f t="shared" si="3"/>
        <v>0</v>
      </c>
      <c r="AF59" s="147" t="s">
        <v>83</v>
      </c>
      <c r="AQ59" s="57"/>
    </row>
    <row r="60" spans="1:43" s="16" customFormat="1" ht="36.75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K60+M60+O60+Q60+S60+U60+W60+Y60+AA60+AC60+AE60</f>
        <v>0</v>
      </c>
      <c r="F60" s="31">
        <v>0</v>
      </c>
      <c r="G60" s="31">
        <v>0</v>
      </c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2"/>
      <c r="O60" s="44"/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48"/>
      <c r="AQ60" s="56"/>
    </row>
    <row r="61" spans="1:101" s="63" customFormat="1" ht="39" customHeight="1">
      <c r="A61" s="59" t="s">
        <v>25</v>
      </c>
      <c r="B61" s="60">
        <f>H61+J61+L61+N61+P61+R61+T61+V61+X61+Z61+AB61+AD61</f>
        <v>29357.15</v>
      </c>
      <c r="C61" s="61">
        <f>H61+J61+L61</f>
        <v>6282.5599999999995</v>
      </c>
      <c r="D61" s="61">
        <v>6047.12</v>
      </c>
      <c r="E61" s="61">
        <v>5660.03</v>
      </c>
      <c r="F61" s="61">
        <v>20.65</v>
      </c>
      <c r="G61" s="61">
        <v>94</v>
      </c>
      <c r="H61" s="73">
        <v>1159.6</v>
      </c>
      <c r="I61" s="61">
        <v>1028.2</v>
      </c>
      <c r="J61" s="73">
        <v>2788.49</v>
      </c>
      <c r="K61" s="61">
        <v>2707.05</v>
      </c>
      <c r="L61" s="73">
        <v>2334.47</v>
      </c>
      <c r="M61" s="61">
        <v>1924.78</v>
      </c>
      <c r="N61" s="73">
        <v>2649.31</v>
      </c>
      <c r="O61" s="61"/>
      <c r="P61" s="73">
        <v>3486.1</v>
      </c>
      <c r="Q61" s="61"/>
      <c r="R61" s="73">
        <v>3379.54</v>
      </c>
      <c r="S61" s="61"/>
      <c r="T61" s="73">
        <v>3735.9</v>
      </c>
      <c r="U61" s="61"/>
      <c r="V61" s="73">
        <v>2978.31</v>
      </c>
      <c r="W61" s="61"/>
      <c r="X61" s="73">
        <v>2040.75</v>
      </c>
      <c r="Y61" s="61"/>
      <c r="Z61" s="73">
        <v>2023.11</v>
      </c>
      <c r="AA61" s="61"/>
      <c r="AB61" s="73">
        <v>1713.53</v>
      </c>
      <c r="AC61" s="61"/>
      <c r="AD61" s="73">
        <v>1068.04</v>
      </c>
      <c r="AE61" s="61"/>
      <c r="AF61" s="149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27" customHeight="1">
      <c r="A62" s="2" t="s">
        <v>26</v>
      </c>
      <c r="B62" s="33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33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34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/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K67+M67+O67+Q67+S67+U67+W67+Y67+AA67+AC67+AE67</f>
        <v>0</v>
      </c>
      <c r="F67" s="62"/>
      <c r="G67" s="62"/>
      <c r="H67" s="72"/>
      <c r="I67" s="62"/>
      <c r="J67" s="72"/>
      <c r="K67" s="62"/>
      <c r="L67" s="73"/>
      <c r="M67" s="62"/>
      <c r="N67" s="72">
        <v>10.1</v>
      </c>
      <c r="O67" s="62"/>
      <c r="P67" s="72"/>
      <c r="Q67" s="62"/>
      <c r="R67" s="72">
        <v>43.4</v>
      </c>
      <c r="S67" s="62"/>
      <c r="T67" s="72"/>
      <c r="U67" s="62"/>
      <c r="V67" s="72"/>
      <c r="W67" s="62"/>
      <c r="X67" s="72"/>
      <c r="Y67" s="62"/>
      <c r="Z67" s="72"/>
      <c r="AA67" s="62"/>
      <c r="AB67" s="72"/>
      <c r="AC67" s="62"/>
      <c r="AD67" s="72"/>
      <c r="AE67" s="62"/>
      <c r="AF67" s="6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33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33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0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33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33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/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K75+M75+O75+Q75+S75+U75+W75+Y75+AA75+AC75+AE75</f>
        <v>0</v>
      </c>
      <c r="F75" s="62"/>
      <c r="G75" s="62"/>
      <c r="H75" s="72"/>
      <c r="I75" s="62"/>
      <c r="J75" s="72"/>
      <c r="K75" s="62"/>
      <c r="L75" s="72"/>
      <c r="M75" s="62"/>
      <c r="N75" s="72"/>
      <c r="O75" s="62"/>
      <c r="P75" s="72"/>
      <c r="Q75" s="62"/>
      <c r="R75" s="72"/>
      <c r="S75" s="62"/>
      <c r="T75" s="72"/>
      <c r="U75" s="62"/>
      <c r="V75" s="73">
        <v>300</v>
      </c>
      <c r="W75" s="62"/>
      <c r="X75" s="72"/>
      <c r="Y75" s="62"/>
      <c r="Z75" s="72"/>
      <c r="AA75" s="62"/>
      <c r="AB75" s="72"/>
      <c r="AC75" s="62"/>
      <c r="AD75" s="72"/>
      <c r="AE75" s="62"/>
      <c r="AF75" s="65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33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33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33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/>
      <c r="D79" s="31"/>
      <c r="E79" s="32">
        <f>K79+M79+O79+Q79+S79+U79+W79+Y79+AA79+AC79+AE79</f>
        <v>0</v>
      </c>
      <c r="F79" s="32"/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0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9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/>
      <c r="D80" s="31"/>
      <c r="E80" s="32">
        <f>K80+M80+O80+Q80+S80+U80+W80+Y80+AA80+AC80+AE80</f>
        <v>0</v>
      </c>
      <c r="F80" s="32"/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9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/>
      <c r="D81" s="61"/>
      <c r="E81" s="62">
        <f>K81+M81+O81+Q81+S81+U81+W81+Y81+AA81+AC81+AE81</f>
        <v>0</v>
      </c>
      <c r="F81" s="62"/>
      <c r="G81" s="62"/>
      <c r="H81" s="72"/>
      <c r="I81" s="62"/>
      <c r="J81" s="72"/>
      <c r="K81" s="62"/>
      <c r="L81" s="72"/>
      <c r="M81" s="62"/>
      <c r="N81" s="73">
        <v>125</v>
      </c>
      <c r="O81" s="62"/>
      <c r="P81" s="72"/>
      <c r="Q81" s="62"/>
      <c r="R81" s="72"/>
      <c r="S81" s="62"/>
      <c r="T81" s="72"/>
      <c r="U81" s="62"/>
      <c r="V81" s="72"/>
      <c r="W81" s="62"/>
      <c r="X81" s="72"/>
      <c r="Y81" s="62"/>
      <c r="Z81" s="72"/>
      <c r="AA81" s="62"/>
      <c r="AB81" s="72"/>
      <c r="AC81" s="62"/>
      <c r="AD81" s="72"/>
      <c r="AE81" s="62"/>
      <c r="AF81" s="65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33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9"/>
      <c r="AQ82" s="56"/>
    </row>
    <row r="83" spans="1:43" s="16" customFormat="1" ht="18.75">
      <c r="A83" s="2" t="s">
        <v>27</v>
      </c>
      <c r="B83" s="33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33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v>251.6</v>
      </c>
      <c r="D85" s="48">
        <v>251.6</v>
      </c>
      <c r="E85" s="29">
        <v>251.6</v>
      </c>
      <c r="F85" s="29">
        <v>50.32</v>
      </c>
      <c r="G85" s="29"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0</v>
      </c>
      <c r="P85" s="71">
        <f t="shared" si="7"/>
        <v>30</v>
      </c>
      <c r="Q85" s="43">
        <f t="shared" si="7"/>
        <v>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K86+M86+O86+Q86+S86+U86+W86+Y86+AA86+AC86+AE86</f>
        <v>0</v>
      </c>
      <c r="F86" s="31">
        <v>0</v>
      </c>
      <c r="G86" s="31">
        <v>0</v>
      </c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2"/>
      <c r="O86" s="44"/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v>251.6</v>
      </c>
      <c r="D87" s="61">
        <v>251.6</v>
      </c>
      <c r="E87" s="61">
        <v>251.6</v>
      </c>
      <c r="F87" s="61">
        <v>50.32</v>
      </c>
      <c r="G87" s="61">
        <v>100</v>
      </c>
      <c r="H87" s="73">
        <v>90</v>
      </c>
      <c r="I87" s="61">
        <v>60</v>
      </c>
      <c r="J87" s="73">
        <v>7</v>
      </c>
      <c r="K87" s="61">
        <v>37</v>
      </c>
      <c r="L87" s="73">
        <v>154.6</v>
      </c>
      <c r="M87" s="61">
        <v>154.6</v>
      </c>
      <c r="N87" s="73">
        <v>31.9</v>
      </c>
      <c r="O87" s="61"/>
      <c r="P87" s="73">
        <v>30</v>
      </c>
      <c r="Q87" s="61"/>
      <c r="R87" s="73"/>
      <c r="S87" s="61"/>
      <c r="T87" s="73"/>
      <c r="U87" s="61"/>
      <c r="V87" s="73">
        <v>11.5</v>
      </c>
      <c r="W87" s="61"/>
      <c r="X87" s="73"/>
      <c r="Y87" s="61"/>
      <c r="Z87" s="73">
        <v>75</v>
      </c>
      <c r="AA87" s="61"/>
      <c r="AB87" s="73"/>
      <c r="AC87" s="61"/>
      <c r="AD87" s="73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33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33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33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v>4633.76</v>
      </c>
      <c r="D91" s="32">
        <v>4633.76</v>
      </c>
      <c r="E91" s="32">
        <v>3511.6</v>
      </c>
      <c r="F91" s="32">
        <v>19.68</v>
      </c>
      <c r="G91" s="32">
        <v>76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0</v>
      </c>
      <c r="P91" s="72">
        <f>P92+P93</f>
        <v>1710.88</v>
      </c>
      <c r="Q91" s="44">
        <f t="shared" si="8"/>
        <v>0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40" t="s">
        <v>82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K92+M92+O92+Q92+S92+U92+W92+Y92+AA92+AC92+AE92</f>
        <v>0</v>
      </c>
      <c r="F92" s="31">
        <v>0</v>
      </c>
      <c r="G92" s="31">
        <v>0</v>
      </c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41"/>
      <c r="AQ92" s="56"/>
    </row>
    <row r="93" spans="1:101" s="63" customFormat="1" ht="52.5" customHeight="1">
      <c r="A93" s="59" t="s">
        <v>25</v>
      </c>
      <c r="B93" s="60">
        <f>H93+J93+L93+N93+P93+R93+T93+V93+X93+Z93+AB93+AD93</f>
        <v>17842.8</v>
      </c>
      <c r="C93" s="61">
        <v>4633.76</v>
      </c>
      <c r="D93" s="61">
        <f>H93+J93+L93</f>
        <v>4633.76</v>
      </c>
      <c r="E93" s="61">
        <f>I93+K93+M93</f>
        <v>3511.6</v>
      </c>
      <c r="F93" s="61">
        <v>19.68</v>
      </c>
      <c r="G93" s="61">
        <v>76</v>
      </c>
      <c r="H93" s="73">
        <v>1435.43</v>
      </c>
      <c r="I93" s="61">
        <v>1078.5</v>
      </c>
      <c r="J93" s="73">
        <v>1531.51</v>
      </c>
      <c r="K93" s="61">
        <v>1185.16</v>
      </c>
      <c r="L93" s="73">
        <v>1666.82</v>
      </c>
      <c r="M93" s="61">
        <v>1247.94</v>
      </c>
      <c r="N93" s="73">
        <v>1291.28</v>
      </c>
      <c r="O93" s="61"/>
      <c r="P93" s="73">
        <v>1710.88</v>
      </c>
      <c r="Q93" s="61"/>
      <c r="R93" s="73">
        <v>1747.03</v>
      </c>
      <c r="S93" s="61"/>
      <c r="T93" s="73">
        <v>1782.2</v>
      </c>
      <c r="U93" s="61"/>
      <c r="V93" s="73">
        <v>1276.72</v>
      </c>
      <c r="W93" s="61"/>
      <c r="X93" s="73">
        <v>1377.75</v>
      </c>
      <c r="Y93" s="61"/>
      <c r="Z93" s="73">
        <v>1347.06</v>
      </c>
      <c r="AA93" s="61"/>
      <c r="AB93" s="73">
        <v>1440.48</v>
      </c>
      <c r="AC93" s="61"/>
      <c r="AD93" s="73">
        <v>1235.64</v>
      </c>
      <c r="AE93" s="62"/>
      <c r="AF93" s="142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33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33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0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33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0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/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K101+M101+O101+Q101+S101+U101+W101+Y101+AA101+AC101+AE101</f>
        <v>0</v>
      </c>
      <c r="F101" s="62"/>
      <c r="G101" s="62"/>
      <c r="H101" s="72"/>
      <c r="I101" s="62"/>
      <c r="J101" s="72"/>
      <c r="K101" s="62"/>
      <c r="L101" s="72"/>
      <c r="M101" s="62"/>
      <c r="N101" s="72"/>
      <c r="O101" s="62"/>
      <c r="P101" s="72"/>
      <c r="Q101" s="62"/>
      <c r="R101" s="72"/>
      <c r="S101" s="62"/>
      <c r="T101" s="72"/>
      <c r="U101" s="62"/>
      <c r="V101" s="73">
        <v>86.4</v>
      </c>
      <c r="W101" s="62"/>
      <c r="X101" s="72"/>
      <c r="Y101" s="62"/>
      <c r="Z101" s="72"/>
      <c r="AA101" s="62"/>
      <c r="AB101" s="72"/>
      <c r="AC101" s="62"/>
      <c r="AD101" s="72"/>
      <c r="AE101" s="62"/>
      <c r="AF101" s="65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33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33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33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18.75">
      <c r="A105" s="3" t="s">
        <v>30</v>
      </c>
      <c r="B105" s="41">
        <f>B107</f>
        <v>196.8</v>
      </c>
      <c r="C105" s="31"/>
      <c r="D105" s="31"/>
      <c r="E105" s="32">
        <f>K105+M105+O105+Q105+S105+U105+W105+Y105+AA105+AC105+AE105</f>
        <v>0</v>
      </c>
      <c r="F105" s="32"/>
      <c r="G105" s="32"/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0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19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/>
      <c r="D107" s="61"/>
      <c r="E107" s="62">
        <f>K107+M107+O107+Q107+S107+U107+W107+Y107+AA107+AC107+AE107</f>
        <v>0</v>
      </c>
      <c r="F107" s="62"/>
      <c r="G107" s="62"/>
      <c r="H107" s="72"/>
      <c r="I107" s="62"/>
      <c r="J107" s="72"/>
      <c r="K107" s="62"/>
      <c r="L107" s="72"/>
      <c r="M107" s="62"/>
      <c r="N107" s="73">
        <v>196.8</v>
      </c>
      <c r="O107" s="62"/>
      <c r="P107" s="72"/>
      <c r="Q107" s="62"/>
      <c r="R107" s="72"/>
      <c r="S107" s="62"/>
      <c r="T107" s="72"/>
      <c r="U107" s="62"/>
      <c r="V107" s="72"/>
      <c r="W107" s="62"/>
      <c r="X107" s="72"/>
      <c r="Y107" s="62"/>
      <c r="Z107" s="72"/>
      <c r="AA107" s="62"/>
      <c r="AB107" s="72"/>
      <c r="AC107" s="62"/>
      <c r="AD107" s="72"/>
      <c r="AE107" s="62"/>
      <c r="AF107" s="65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33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33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33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/>
      <c r="D111" s="31"/>
      <c r="E111" s="32">
        <f>K111+M111+O111+Q111+S111+U111+W111+Y111+AA111+AC111+AE111</f>
        <v>0</v>
      </c>
      <c r="F111" s="32"/>
      <c r="G111" s="32"/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9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>
        <f>K112+M112+O112+Q112+S112+U112+W112+Y112+AA112+AC112+AE112</f>
        <v>0</v>
      </c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/>
      <c r="D113" s="61"/>
      <c r="E113" s="62">
        <f>K113+M113+O113+Q113+S113+U113+W113+Y113+AA113+AC113+AE113</f>
        <v>0</v>
      </c>
      <c r="F113" s="62"/>
      <c r="G113" s="62"/>
      <c r="H113" s="72"/>
      <c r="I113" s="62"/>
      <c r="J113" s="72"/>
      <c r="K113" s="62"/>
      <c r="L113" s="72"/>
      <c r="M113" s="62"/>
      <c r="N113" s="72"/>
      <c r="O113" s="62"/>
      <c r="P113" s="73">
        <v>200</v>
      </c>
      <c r="Q113" s="62"/>
      <c r="R113" s="72"/>
      <c r="S113" s="62"/>
      <c r="T113" s="72"/>
      <c r="U113" s="62"/>
      <c r="V113" s="72"/>
      <c r="W113" s="62"/>
      <c r="X113" s="72"/>
      <c r="Y113" s="62"/>
      <c r="Z113" s="72"/>
      <c r="AA113" s="62"/>
      <c r="AB113" s="72"/>
      <c r="AC113" s="62"/>
      <c r="AD113" s="72"/>
      <c r="AE113" s="62"/>
      <c r="AF113" s="65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33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33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216.75" customHeight="1">
      <c r="A116" s="2" t="s">
        <v>79</v>
      </c>
      <c r="B116" s="33"/>
      <c r="C116" s="31"/>
      <c r="D116" s="31"/>
      <c r="E116" s="32"/>
      <c r="F116" s="32"/>
      <c r="G116" s="32"/>
      <c r="H116" s="72"/>
      <c r="I116" s="44"/>
      <c r="J116" s="72"/>
      <c r="K116" s="44"/>
      <c r="L116" s="72"/>
      <c r="M116" s="44"/>
      <c r="N116" s="72"/>
      <c r="O116" s="44"/>
      <c r="P116" s="72"/>
      <c r="Q116" s="44"/>
      <c r="R116" s="72"/>
      <c r="S116" s="44"/>
      <c r="T116" s="72"/>
      <c r="U116" s="44"/>
      <c r="V116" s="72"/>
      <c r="W116" s="44"/>
      <c r="X116" s="72"/>
      <c r="Y116" s="44"/>
      <c r="Z116" s="72"/>
      <c r="AA116" s="44"/>
      <c r="AB116" s="72"/>
      <c r="AC116" s="44"/>
      <c r="AD116" s="72"/>
      <c r="AE116" s="44"/>
      <c r="AF116" s="58" t="s">
        <v>87</v>
      </c>
      <c r="AQ116" s="56"/>
    </row>
    <row r="117" spans="1:43" s="16" customFormat="1" ht="18.75">
      <c r="A117" s="3" t="s">
        <v>30</v>
      </c>
      <c r="B117" s="41">
        <v>1089.8</v>
      </c>
      <c r="C117" s="31">
        <v>1089.8</v>
      </c>
      <c r="D117" s="31">
        <v>0</v>
      </c>
      <c r="E117" s="32">
        <f>K117+M117+O117+Q117+S117+U117+W117+Y117+AA117+AC117+AE117</f>
        <v>0</v>
      </c>
      <c r="F117" s="32">
        <v>0</v>
      </c>
      <c r="G117" s="32">
        <v>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f t="shared" si="12"/>
        <v>0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1">
        <v>0</v>
      </c>
      <c r="D118" s="31">
        <v>0</v>
      </c>
      <c r="E118" s="32">
        <f>K118+M118+O118+Q118+S118+U118+W118+Y118+AA118+AC118+AE118</f>
        <v>0</v>
      </c>
      <c r="F118" s="32">
        <v>0</v>
      </c>
      <c r="G118" s="32">
        <v>0</v>
      </c>
      <c r="H118" s="72"/>
      <c r="I118" s="44"/>
      <c r="J118" s="72"/>
      <c r="K118" s="44"/>
      <c r="L118" s="72"/>
      <c r="M118" s="44"/>
      <c r="N118" s="72"/>
      <c r="O118" s="44"/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1">
        <v>0</v>
      </c>
      <c r="D119" s="61">
        <v>0</v>
      </c>
      <c r="E119" s="62">
        <f>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/>
      <c r="M119" s="62"/>
      <c r="N119" s="72"/>
      <c r="O119" s="62"/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65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33">
        <f>H120+J120+L120+N120+P120+R120+T120+V120+X120+Z120+AB120+AD120</f>
        <v>0</v>
      </c>
      <c r="C120" s="31"/>
      <c r="D120" s="31"/>
      <c r="E120" s="32"/>
      <c r="F120" s="32"/>
      <c r="G120" s="32"/>
      <c r="H120" s="72"/>
      <c r="I120" s="44"/>
      <c r="J120" s="72"/>
      <c r="K120" s="44"/>
      <c r="L120" s="72"/>
      <c r="M120" s="44"/>
      <c r="N120" s="72"/>
      <c r="O120" s="44"/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33">
        <f>H121+J121+L121+N121+P121+R121+T121+V121+X121+Z121+AB121+AD121</f>
        <v>1089.8</v>
      </c>
      <c r="C121" s="31">
        <v>1089.8</v>
      </c>
      <c r="D121" s="31">
        <v>0</v>
      </c>
      <c r="E121" s="32">
        <v>0</v>
      </c>
      <c r="F121" s="32">
        <v>0</v>
      </c>
      <c r="G121" s="32">
        <v>0</v>
      </c>
      <c r="H121" s="72"/>
      <c r="I121" s="44"/>
      <c r="J121" s="72"/>
      <c r="K121" s="44"/>
      <c r="L121" s="72">
        <v>1089.8</v>
      </c>
      <c r="M121" s="44">
        <v>0</v>
      </c>
      <c r="N121" s="72"/>
      <c r="O121" s="44"/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37" t="s">
        <v>54</v>
      </c>
      <c r="B122" s="29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43" s="16" customFormat="1" ht="131.25">
      <c r="A123" s="38" t="s">
        <v>55</v>
      </c>
      <c r="B123" s="30"/>
      <c r="C123" s="31"/>
      <c r="D123" s="31"/>
      <c r="E123" s="32"/>
      <c r="F123" s="32"/>
      <c r="G123" s="32"/>
      <c r="H123" s="72"/>
      <c r="I123" s="44"/>
      <c r="J123" s="72"/>
      <c r="K123" s="44"/>
      <c r="L123" s="72"/>
      <c r="M123" s="44"/>
      <c r="N123" s="72"/>
      <c r="O123" s="44"/>
      <c r="P123" s="72"/>
      <c r="Q123" s="44"/>
      <c r="R123" s="72"/>
      <c r="S123" s="44"/>
      <c r="T123" s="72"/>
      <c r="U123" s="44"/>
      <c r="V123" s="72"/>
      <c r="W123" s="44"/>
      <c r="X123" s="72"/>
      <c r="Y123" s="44"/>
      <c r="Z123" s="72"/>
      <c r="AA123" s="44"/>
      <c r="AB123" s="72"/>
      <c r="AC123" s="44"/>
      <c r="AD123" s="72"/>
      <c r="AE123" s="44"/>
      <c r="AF123" s="19"/>
      <c r="AQ123" s="56"/>
    </row>
    <row r="124" spans="1:43" s="16" customFormat="1" ht="56.25">
      <c r="A124" s="36" t="s">
        <v>56</v>
      </c>
      <c r="B124" s="33"/>
      <c r="C124" s="32"/>
      <c r="D124" s="32"/>
      <c r="E124" s="32"/>
      <c r="F124" s="32"/>
      <c r="G124" s="32"/>
      <c r="H124" s="72"/>
      <c r="I124" s="44"/>
      <c r="J124" s="72"/>
      <c r="K124" s="44"/>
      <c r="L124" s="72"/>
      <c r="M124" s="44"/>
      <c r="N124" s="72"/>
      <c r="O124" s="44"/>
      <c r="P124" s="72"/>
      <c r="Q124" s="44"/>
      <c r="R124" s="72"/>
      <c r="S124" s="44"/>
      <c r="T124" s="72"/>
      <c r="U124" s="44"/>
      <c r="V124" s="72"/>
      <c r="W124" s="44"/>
      <c r="X124" s="72"/>
      <c r="Y124" s="44"/>
      <c r="Z124" s="72"/>
      <c r="AA124" s="44"/>
      <c r="AB124" s="72"/>
      <c r="AC124" s="44"/>
      <c r="AD124" s="72"/>
      <c r="AE124" s="44"/>
      <c r="AF124" s="19"/>
      <c r="AQ124" s="56"/>
    </row>
    <row r="125" spans="1:43" s="16" customFormat="1" ht="18.75">
      <c r="A125" s="3" t="s">
        <v>30</v>
      </c>
      <c r="B125" s="41">
        <f>B127</f>
        <v>75</v>
      </c>
      <c r="C125" s="31">
        <v>48</v>
      </c>
      <c r="D125" s="31">
        <v>48</v>
      </c>
      <c r="E125" s="32">
        <f>K125+M125+O125+Q125+S125+U125+W125+Y125+AA125+AC125+AE125</f>
        <v>48</v>
      </c>
      <c r="F125" s="32">
        <v>64</v>
      </c>
      <c r="G125" s="32">
        <v>100</v>
      </c>
      <c r="H125" s="72"/>
      <c r="I125" s="44"/>
      <c r="J125" s="72">
        <f aca="true" t="shared" si="13" ref="J125:AE125">J126+J127</f>
        <v>48</v>
      </c>
      <c r="K125" s="44">
        <f t="shared" si="13"/>
        <v>48</v>
      </c>
      <c r="L125" s="72">
        <f t="shared" si="13"/>
        <v>0</v>
      </c>
      <c r="M125" s="44">
        <f t="shared" si="13"/>
        <v>0</v>
      </c>
      <c r="N125" s="72">
        <f t="shared" si="13"/>
        <v>0</v>
      </c>
      <c r="O125" s="44">
        <f t="shared" si="13"/>
        <v>0</v>
      </c>
      <c r="P125" s="72">
        <f t="shared" si="13"/>
        <v>27</v>
      </c>
      <c r="Q125" s="44">
        <f t="shared" si="13"/>
        <v>0</v>
      </c>
      <c r="R125" s="72">
        <f t="shared" si="13"/>
        <v>0</v>
      </c>
      <c r="S125" s="44">
        <f t="shared" si="13"/>
        <v>0</v>
      </c>
      <c r="T125" s="72">
        <f t="shared" si="13"/>
        <v>0</v>
      </c>
      <c r="U125" s="44">
        <f t="shared" si="13"/>
        <v>0</v>
      </c>
      <c r="V125" s="72">
        <f t="shared" si="13"/>
        <v>0</v>
      </c>
      <c r="W125" s="44">
        <f t="shared" si="13"/>
        <v>0</v>
      </c>
      <c r="X125" s="72">
        <f t="shared" si="13"/>
        <v>0</v>
      </c>
      <c r="Y125" s="44">
        <f t="shared" si="13"/>
        <v>0</v>
      </c>
      <c r="Z125" s="72">
        <f t="shared" si="13"/>
        <v>0</v>
      </c>
      <c r="AA125" s="44">
        <f t="shared" si="13"/>
        <v>0</v>
      </c>
      <c r="AB125" s="72">
        <f t="shared" si="13"/>
        <v>0</v>
      </c>
      <c r="AC125" s="44">
        <f t="shared" si="13"/>
        <v>0</v>
      </c>
      <c r="AD125" s="72">
        <f t="shared" si="13"/>
        <v>0</v>
      </c>
      <c r="AE125" s="44">
        <f t="shared" si="13"/>
        <v>0</v>
      </c>
      <c r="AF125" s="19"/>
      <c r="AQ125" s="56"/>
    </row>
    <row r="126" spans="1:43" s="16" customFormat="1" ht="18.75">
      <c r="A126" s="2" t="s">
        <v>24</v>
      </c>
      <c r="B126" s="39">
        <f>H126+J126+L126+N126+P126+R126+T126+V126+X126+Z126+AB126+AD126</f>
        <v>0</v>
      </c>
      <c r="C126" s="31">
        <v>0</v>
      </c>
      <c r="D126" s="31">
        <v>0</v>
      </c>
      <c r="E126" s="31">
        <f>K126+M126+O126+Q126+S126+U126+W126+Y126+AA126+AC126+AE126</f>
        <v>0</v>
      </c>
      <c r="F126" s="31">
        <v>0</v>
      </c>
      <c r="G126" s="31">
        <v>0</v>
      </c>
      <c r="H126" s="72"/>
      <c r="I126" s="44"/>
      <c r="J126" s="73">
        <v>0</v>
      </c>
      <c r="K126" s="45">
        <v>0</v>
      </c>
      <c r="L126" s="72"/>
      <c r="M126" s="44"/>
      <c r="N126" s="72"/>
      <c r="O126" s="44"/>
      <c r="P126" s="72"/>
      <c r="Q126" s="44"/>
      <c r="R126" s="72"/>
      <c r="S126" s="44"/>
      <c r="T126" s="72"/>
      <c r="U126" s="44"/>
      <c r="V126" s="72"/>
      <c r="W126" s="44"/>
      <c r="X126" s="72"/>
      <c r="Y126" s="44"/>
      <c r="Z126" s="72"/>
      <c r="AA126" s="44"/>
      <c r="AB126" s="72"/>
      <c r="AC126" s="44"/>
      <c r="AD126" s="72"/>
      <c r="AE126" s="44"/>
      <c r="AF126" s="19"/>
      <c r="AQ126" s="56"/>
    </row>
    <row r="127" spans="1:101" s="63" customFormat="1" ht="18.75">
      <c r="A127" s="59" t="s">
        <v>25</v>
      </c>
      <c r="B127" s="60">
        <f>H127+J127+L127+N127+P127+R127+T127+V127+X127+Z127+AB127+AD127</f>
        <v>75</v>
      </c>
      <c r="C127" s="61">
        <v>48</v>
      </c>
      <c r="D127" s="61">
        <v>48</v>
      </c>
      <c r="E127" s="61">
        <f>K127+M127+O127+Q127+S127+U127+W127+Y127+AA127+AC127+AE127</f>
        <v>48</v>
      </c>
      <c r="F127" s="61">
        <v>64</v>
      </c>
      <c r="G127" s="61">
        <v>100</v>
      </c>
      <c r="H127" s="73"/>
      <c r="I127" s="61"/>
      <c r="J127" s="73">
        <v>48</v>
      </c>
      <c r="K127" s="61">
        <v>48</v>
      </c>
      <c r="L127" s="73"/>
      <c r="M127" s="61"/>
      <c r="N127" s="73"/>
      <c r="O127" s="61"/>
      <c r="P127" s="73">
        <v>27</v>
      </c>
      <c r="Q127" s="61"/>
      <c r="R127" s="73"/>
      <c r="S127" s="61"/>
      <c r="T127" s="73"/>
      <c r="U127" s="61"/>
      <c r="V127" s="73"/>
      <c r="W127" s="61"/>
      <c r="X127" s="73"/>
      <c r="Y127" s="61"/>
      <c r="Z127" s="73"/>
      <c r="AA127" s="61"/>
      <c r="AB127" s="73"/>
      <c r="AC127" s="61"/>
      <c r="AD127" s="73"/>
      <c r="AE127" s="61"/>
      <c r="AF127" s="65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</row>
    <row r="128" spans="1:43" s="16" customFormat="1" ht="18.75">
      <c r="A128" s="2" t="s">
        <v>26</v>
      </c>
      <c r="B128" s="33">
        <f>H128+J128+L128+N128+P128+R128+T128+V128+X128+Z128+AB128+AD128</f>
        <v>0</v>
      </c>
      <c r="C128" s="31"/>
      <c r="D128" s="31"/>
      <c r="E128" s="32"/>
      <c r="F128" s="32"/>
      <c r="G128" s="32"/>
      <c r="H128" s="72"/>
      <c r="I128" s="44"/>
      <c r="J128" s="72"/>
      <c r="K128" s="44"/>
      <c r="L128" s="72"/>
      <c r="M128" s="44"/>
      <c r="N128" s="72"/>
      <c r="O128" s="44"/>
      <c r="P128" s="72"/>
      <c r="Q128" s="44"/>
      <c r="R128" s="72"/>
      <c r="S128" s="44"/>
      <c r="T128" s="72"/>
      <c r="U128" s="44"/>
      <c r="V128" s="72"/>
      <c r="W128" s="44"/>
      <c r="X128" s="72"/>
      <c r="Y128" s="44"/>
      <c r="Z128" s="72"/>
      <c r="AA128" s="44"/>
      <c r="AB128" s="72"/>
      <c r="AC128" s="44"/>
      <c r="AD128" s="72"/>
      <c r="AE128" s="44"/>
      <c r="AF128" s="19"/>
      <c r="AQ128" s="56"/>
    </row>
    <row r="129" spans="1:43" s="16" customFormat="1" ht="18.75">
      <c r="A129" s="2" t="s">
        <v>27</v>
      </c>
      <c r="B129" s="33">
        <f>H129+J129+L129+N129+P129+R129+T129+V129+X129+Z129+AB129+AD129</f>
        <v>0</v>
      </c>
      <c r="C129" s="31"/>
      <c r="D129" s="31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50">
      <c r="A130" s="36" t="s">
        <v>58</v>
      </c>
      <c r="B130" s="33"/>
      <c r="C130" s="32"/>
      <c r="D130" s="32"/>
      <c r="E130" s="32"/>
      <c r="F130" s="32"/>
      <c r="G130" s="32"/>
      <c r="H130" s="72"/>
      <c r="I130" s="44"/>
      <c r="J130" s="72"/>
      <c r="K130" s="44"/>
      <c r="L130" s="72"/>
      <c r="M130" s="44"/>
      <c r="N130" s="72"/>
      <c r="O130" s="44"/>
      <c r="P130" s="72"/>
      <c r="Q130" s="44"/>
      <c r="R130" s="72"/>
      <c r="S130" s="44"/>
      <c r="T130" s="72"/>
      <c r="U130" s="44"/>
      <c r="V130" s="72"/>
      <c r="W130" s="44"/>
      <c r="X130" s="72"/>
      <c r="Y130" s="44"/>
      <c r="Z130" s="72"/>
      <c r="AA130" s="44"/>
      <c r="AB130" s="72"/>
      <c r="AC130" s="44"/>
      <c r="AD130" s="72"/>
      <c r="AE130" s="44"/>
      <c r="AF130" s="19"/>
      <c r="AQ130" s="56"/>
    </row>
    <row r="131" spans="1:43" s="47" customFormat="1" ht="102" customHeight="1">
      <c r="A131" s="26" t="s">
        <v>59</v>
      </c>
      <c r="B131" s="41">
        <f>B133</f>
        <v>7847.400000000001</v>
      </c>
      <c r="C131" s="29">
        <v>3604.47</v>
      </c>
      <c r="D131" s="29">
        <v>3604.47</v>
      </c>
      <c r="E131" s="29">
        <v>3199.29</v>
      </c>
      <c r="F131" s="29">
        <v>40.77</v>
      </c>
      <c r="G131" s="29">
        <v>88.76</v>
      </c>
      <c r="H131" s="71">
        <f>H132+H133</f>
        <v>1933.308</v>
      </c>
      <c r="I131" s="43">
        <v>1608.43</v>
      </c>
      <c r="J131" s="71">
        <f aca="true" t="shared" si="14" ref="J131:AE131">J132+J133</f>
        <v>434.877</v>
      </c>
      <c r="K131" s="43">
        <f t="shared" si="14"/>
        <v>465.89</v>
      </c>
      <c r="L131" s="71">
        <f t="shared" si="14"/>
        <v>1236.288</v>
      </c>
      <c r="M131" s="43">
        <f t="shared" si="14"/>
        <v>1124.97</v>
      </c>
      <c r="N131" s="71">
        <f t="shared" si="14"/>
        <v>713.696</v>
      </c>
      <c r="O131" s="43">
        <f t="shared" si="14"/>
        <v>0</v>
      </c>
      <c r="P131" s="71">
        <f t="shared" si="14"/>
        <v>723.448</v>
      </c>
      <c r="Q131" s="43">
        <f t="shared" si="14"/>
        <v>0</v>
      </c>
      <c r="R131" s="71">
        <f t="shared" si="14"/>
        <v>82.62</v>
      </c>
      <c r="S131" s="43">
        <f t="shared" si="14"/>
        <v>0</v>
      </c>
      <c r="T131" s="71">
        <f t="shared" si="14"/>
        <v>0</v>
      </c>
      <c r="U131" s="43">
        <f t="shared" si="14"/>
        <v>0</v>
      </c>
      <c r="V131" s="71">
        <f t="shared" si="14"/>
        <v>40.5</v>
      </c>
      <c r="W131" s="43">
        <f t="shared" si="14"/>
        <v>0</v>
      </c>
      <c r="X131" s="71">
        <f t="shared" si="14"/>
        <v>1905.181</v>
      </c>
      <c r="Y131" s="43">
        <f t="shared" si="14"/>
        <v>0</v>
      </c>
      <c r="Z131" s="71">
        <f t="shared" si="14"/>
        <v>72.76</v>
      </c>
      <c r="AA131" s="43">
        <f t="shared" si="14"/>
        <v>0</v>
      </c>
      <c r="AB131" s="71">
        <f t="shared" si="14"/>
        <v>67.81</v>
      </c>
      <c r="AC131" s="43">
        <f t="shared" si="14"/>
        <v>0</v>
      </c>
      <c r="AD131" s="71">
        <f t="shared" si="14"/>
        <v>636.912</v>
      </c>
      <c r="AE131" s="43">
        <f t="shared" si="14"/>
        <v>0</v>
      </c>
      <c r="AF131" s="140" t="s">
        <v>84</v>
      </c>
      <c r="AQ131" s="57"/>
    </row>
    <row r="132" spans="1:43" s="16" customFormat="1" ht="26.25" customHeight="1">
      <c r="A132" s="2" t="s">
        <v>24</v>
      </c>
      <c r="B132" s="39">
        <f>H132+J132+L132+N132+P132+R132+T132+V132+X132+Z132+AB132+AD132</f>
        <v>0</v>
      </c>
      <c r="C132" s="31">
        <v>0</v>
      </c>
      <c r="D132" s="31">
        <v>0</v>
      </c>
      <c r="E132" s="31">
        <f>K132+M132+O132+Q132+S132+U132+W132+Y132+AA132+AC132+AE132</f>
        <v>0</v>
      </c>
      <c r="F132" s="31">
        <v>0</v>
      </c>
      <c r="G132" s="31">
        <v>0</v>
      </c>
      <c r="H132" s="73">
        <v>0</v>
      </c>
      <c r="I132" s="45">
        <v>0</v>
      </c>
      <c r="J132" s="73">
        <v>0</v>
      </c>
      <c r="K132" s="45">
        <v>0</v>
      </c>
      <c r="L132" s="73">
        <v>0</v>
      </c>
      <c r="M132" s="45">
        <v>0</v>
      </c>
      <c r="N132" s="72"/>
      <c r="O132" s="44"/>
      <c r="P132" s="72"/>
      <c r="Q132" s="44"/>
      <c r="R132" s="72"/>
      <c r="S132" s="44"/>
      <c r="T132" s="72"/>
      <c r="U132" s="44"/>
      <c r="V132" s="72"/>
      <c r="W132" s="44"/>
      <c r="X132" s="72"/>
      <c r="Y132" s="44"/>
      <c r="Z132" s="72"/>
      <c r="AA132" s="44"/>
      <c r="AB132" s="72"/>
      <c r="AC132" s="44"/>
      <c r="AD132" s="72"/>
      <c r="AE132" s="44"/>
      <c r="AF132" s="141"/>
      <c r="AQ132" s="56"/>
    </row>
    <row r="133" spans="1:101" s="63" customFormat="1" ht="30" customHeight="1">
      <c r="A133" s="59" t="s">
        <v>25</v>
      </c>
      <c r="B133" s="60">
        <f>H133+J133+L133+N133+P133+R133+T133+V133+X133+Z133+AB133+AD133</f>
        <v>7847.400000000001</v>
      </c>
      <c r="C133" s="61">
        <f>H133+J133+L133</f>
        <v>3604.473</v>
      </c>
      <c r="D133" s="61">
        <v>3604.47</v>
      </c>
      <c r="E133" s="61">
        <f>I133+K133+M133</f>
        <v>3199.29</v>
      </c>
      <c r="F133" s="61">
        <v>40.77</v>
      </c>
      <c r="G133" s="61">
        <v>88.76</v>
      </c>
      <c r="H133" s="73">
        <v>1933.308</v>
      </c>
      <c r="I133" s="61">
        <v>1608.43</v>
      </c>
      <c r="J133" s="73">
        <v>434.877</v>
      </c>
      <c r="K133" s="61">
        <v>465.89</v>
      </c>
      <c r="L133" s="73">
        <v>1236.288</v>
      </c>
      <c r="M133" s="61">
        <v>1124.97</v>
      </c>
      <c r="N133" s="73">
        <f>713.096+0.6</f>
        <v>713.696</v>
      </c>
      <c r="O133" s="61"/>
      <c r="P133" s="73">
        <v>723.448</v>
      </c>
      <c r="Q133" s="61"/>
      <c r="R133" s="73">
        <v>82.62</v>
      </c>
      <c r="S133" s="61"/>
      <c r="T133" s="73">
        <v>0</v>
      </c>
      <c r="U133" s="61"/>
      <c r="V133" s="73">
        <v>40.5</v>
      </c>
      <c r="W133" s="61"/>
      <c r="X133" s="73">
        <v>1905.181</v>
      </c>
      <c r="Y133" s="61"/>
      <c r="Z133" s="73">
        <v>72.76</v>
      </c>
      <c r="AA133" s="61"/>
      <c r="AB133" s="73">
        <v>67.81</v>
      </c>
      <c r="AC133" s="61"/>
      <c r="AD133" s="73">
        <v>636.912</v>
      </c>
      <c r="AE133" s="62"/>
      <c r="AF133" s="142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5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</row>
    <row r="134" spans="1:43" s="16" customFormat="1" ht="32.25" customHeight="1">
      <c r="A134" s="2" t="s">
        <v>26</v>
      </c>
      <c r="B134" s="33">
        <f>H134+J134+L134+N134+P134+R134+T134+V134+X134+Z134+AB134+AD134</f>
        <v>0</v>
      </c>
      <c r="C134" s="31"/>
      <c r="D134" s="31"/>
      <c r="E134" s="32"/>
      <c r="F134" s="32"/>
      <c r="G134" s="32"/>
      <c r="H134" s="72"/>
      <c r="I134" s="44"/>
      <c r="J134" s="72"/>
      <c r="K134" s="44"/>
      <c r="L134" s="72"/>
      <c r="M134" s="44"/>
      <c r="N134" s="72"/>
      <c r="O134" s="44"/>
      <c r="P134" s="72"/>
      <c r="Q134" s="44"/>
      <c r="R134" s="72"/>
      <c r="S134" s="44"/>
      <c r="T134" s="72"/>
      <c r="U134" s="44"/>
      <c r="V134" s="72"/>
      <c r="W134" s="44"/>
      <c r="X134" s="72"/>
      <c r="Y134" s="44"/>
      <c r="Z134" s="72"/>
      <c r="AA134" s="44"/>
      <c r="AB134" s="72"/>
      <c r="AC134" s="44"/>
      <c r="AD134" s="72"/>
      <c r="AE134" s="44"/>
      <c r="AF134" s="19"/>
      <c r="AQ134" s="56"/>
    </row>
    <row r="135" spans="1:43" s="16" customFormat="1" ht="18.75">
      <c r="A135" s="2" t="s">
        <v>27</v>
      </c>
      <c r="B135" s="33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38" t="s">
        <v>60</v>
      </c>
      <c r="B136" s="41">
        <f>B138</f>
        <v>2336.4</v>
      </c>
      <c r="C136" s="32">
        <v>420</v>
      </c>
      <c r="D136" s="32">
        <v>420</v>
      </c>
      <c r="E136" s="32">
        <f>K136+M136+O136+Q136+S136+U136+W136+Y136+AA136+AC136+AE136</f>
        <v>350</v>
      </c>
      <c r="F136" s="32">
        <v>15</v>
      </c>
      <c r="G136" s="32">
        <v>83</v>
      </c>
      <c r="H136" s="72"/>
      <c r="I136" s="44"/>
      <c r="J136" s="72"/>
      <c r="K136" s="44"/>
      <c r="L136" s="72">
        <f aca="true" t="shared" si="15" ref="L136:AE136">L137+L138</f>
        <v>420</v>
      </c>
      <c r="M136" s="44">
        <f t="shared" si="15"/>
        <v>350</v>
      </c>
      <c r="N136" s="72">
        <f t="shared" si="15"/>
        <v>0</v>
      </c>
      <c r="O136" s="44">
        <f t="shared" si="15"/>
        <v>0</v>
      </c>
      <c r="P136" s="72">
        <f t="shared" si="15"/>
        <v>420</v>
      </c>
      <c r="Q136" s="44">
        <f t="shared" si="15"/>
        <v>0</v>
      </c>
      <c r="R136" s="72">
        <f t="shared" si="15"/>
        <v>0</v>
      </c>
      <c r="S136" s="44">
        <f t="shared" si="15"/>
        <v>0</v>
      </c>
      <c r="T136" s="72">
        <f t="shared" si="15"/>
        <v>0</v>
      </c>
      <c r="U136" s="44">
        <f t="shared" si="15"/>
        <v>0</v>
      </c>
      <c r="V136" s="72">
        <f t="shared" si="15"/>
        <v>0</v>
      </c>
      <c r="W136" s="44">
        <f t="shared" si="15"/>
        <v>0</v>
      </c>
      <c r="X136" s="72">
        <f t="shared" si="15"/>
        <v>0</v>
      </c>
      <c r="Y136" s="44">
        <f t="shared" si="15"/>
        <v>0</v>
      </c>
      <c r="Z136" s="72">
        <f t="shared" si="15"/>
        <v>1076.4</v>
      </c>
      <c r="AA136" s="44">
        <f t="shared" si="15"/>
        <v>0</v>
      </c>
      <c r="AB136" s="72">
        <f t="shared" si="15"/>
        <v>420</v>
      </c>
      <c r="AC136" s="44">
        <f t="shared" si="15"/>
        <v>0</v>
      </c>
      <c r="AD136" s="72">
        <f t="shared" si="15"/>
        <v>0</v>
      </c>
      <c r="AE136" s="44">
        <f t="shared" si="15"/>
        <v>0</v>
      </c>
      <c r="AF136" s="150" t="s">
        <v>85</v>
      </c>
      <c r="AQ136" s="56"/>
    </row>
    <row r="137" spans="1:43" s="16" customFormat="1" ht="18.75">
      <c r="A137" s="2" t="s">
        <v>24</v>
      </c>
      <c r="B137" s="39">
        <f>H137+J137+L137+N137+P137+R137+T137+V137+X137+Z137+AB137+AD137</f>
        <v>0</v>
      </c>
      <c r="C137" s="31">
        <v>0</v>
      </c>
      <c r="D137" s="31">
        <v>0</v>
      </c>
      <c r="E137" s="31">
        <f>K137+M137+O137+Q137+S137+U137+W137+Y137+AA137+AC137+AE137</f>
        <v>0</v>
      </c>
      <c r="F137" s="31">
        <v>0</v>
      </c>
      <c r="G137" s="31">
        <v>0</v>
      </c>
      <c r="H137" s="72"/>
      <c r="I137" s="44"/>
      <c r="J137" s="72"/>
      <c r="K137" s="44"/>
      <c r="L137" s="73">
        <v>0</v>
      </c>
      <c r="M137" s="45">
        <v>0</v>
      </c>
      <c r="N137" s="72"/>
      <c r="O137" s="44"/>
      <c r="P137" s="72"/>
      <c r="Q137" s="44"/>
      <c r="R137" s="72"/>
      <c r="S137" s="44"/>
      <c r="T137" s="72"/>
      <c r="U137" s="44"/>
      <c r="V137" s="72"/>
      <c r="W137" s="44"/>
      <c r="X137" s="72"/>
      <c r="Y137" s="44"/>
      <c r="Z137" s="72"/>
      <c r="AA137" s="44"/>
      <c r="AB137" s="72"/>
      <c r="AC137" s="44"/>
      <c r="AD137" s="72"/>
      <c r="AE137" s="44"/>
      <c r="AF137" s="151"/>
      <c r="AQ137" s="56"/>
    </row>
    <row r="138" spans="1:101" s="63" customFormat="1" ht="18.75">
      <c r="A138" s="59" t="s">
        <v>25</v>
      </c>
      <c r="B138" s="60">
        <f>H138+J138+L138+N138+P138+R138+T138+V138+X138+Z138+AB138+AD138</f>
        <v>2336.4</v>
      </c>
      <c r="C138" s="61">
        <v>420</v>
      </c>
      <c r="D138" s="61">
        <v>420</v>
      </c>
      <c r="E138" s="61">
        <f>K138+M138+O138+Q138+S138+U138+W138+Y138+AA138+AC138+AE138</f>
        <v>350</v>
      </c>
      <c r="F138" s="61">
        <v>15</v>
      </c>
      <c r="G138" s="61">
        <v>83</v>
      </c>
      <c r="H138" s="72"/>
      <c r="I138" s="62"/>
      <c r="J138" s="72"/>
      <c r="K138" s="62"/>
      <c r="L138" s="73">
        <v>420</v>
      </c>
      <c r="M138" s="61">
        <v>350</v>
      </c>
      <c r="N138" s="73"/>
      <c r="O138" s="61"/>
      <c r="P138" s="73">
        <v>420</v>
      </c>
      <c r="Q138" s="61"/>
      <c r="R138" s="73"/>
      <c r="S138" s="61"/>
      <c r="T138" s="73"/>
      <c r="U138" s="61"/>
      <c r="V138" s="73"/>
      <c r="W138" s="61"/>
      <c r="X138" s="73"/>
      <c r="Y138" s="61"/>
      <c r="Z138" s="73">
        <v>1076.4</v>
      </c>
      <c r="AA138" s="61"/>
      <c r="AB138" s="73">
        <v>420</v>
      </c>
      <c r="AC138" s="61"/>
      <c r="AD138" s="73"/>
      <c r="AE138" s="62"/>
      <c r="AF138" s="151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5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</row>
    <row r="139" spans="1:43" s="16" customFormat="1" ht="18.75">
      <c r="A139" s="2" t="s">
        <v>26</v>
      </c>
      <c r="B139" s="33">
        <f>H139+J139+L139+N139+P139+R139+T139+V139+X139+Z139+AB139+AD139</f>
        <v>0</v>
      </c>
      <c r="C139" s="31"/>
      <c r="D139" s="31"/>
      <c r="E139" s="32"/>
      <c r="F139" s="32"/>
      <c r="G139" s="32"/>
      <c r="H139" s="72"/>
      <c r="I139" s="44"/>
      <c r="J139" s="72"/>
      <c r="K139" s="44"/>
      <c r="L139" s="72"/>
      <c r="M139" s="44"/>
      <c r="N139" s="72"/>
      <c r="O139" s="44"/>
      <c r="P139" s="72"/>
      <c r="Q139" s="44"/>
      <c r="R139" s="72"/>
      <c r="S139" s="44"/>
      <c r="T139" s="72"/>
      <c r="U139" s="44"/>
      <c r="V139" s="72"/>
      <c r="W139" s="44"/>
      <c r="X139" s="72"/>
      <c r="Y139" s="44"/>
      <c r="Z139" s="72"/>
      <c r="AA139" s="44"/>
      <c r="AB139" s="72"/>
      <c r="AC139" s="44"/>
      <c r="AD139" s="72"/>
      <c r="AE139" s="44"/>
      <c r="AF139" s="144"/>
      <c r="AQ139" s="56"/>
    </row>
    <row r="140" spans="1:43" s="16" customFormat="1" ht="18.75">
      <c r="A140" s="2" t="s">
        <v>27</v>
      </c>
      <c r="B140" s="33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9"/>
      <c r="AQ140" s="56"/>
    </row>
    <row r="141" spans="1:43" s="16" customFormat="1" ht="18.75">
      <c r="A141" s="38" t="s">
        <v>61</v>
      </c>
      <c r="B141" s="41">
        <f>B143</f>
        <v>2629.596</v>
      </c>
      <c r="C141" s="31">
        <v>1560.89</v>
      </c>
      <c r="D141" s="31">
        <v>1560.89</v>
      </c>
      <c r="E141" s="32">
        <f>K141+M141+O141+Q141+S141+U141+W141+Y141+AA141+AC141+AE141</f>
        <v>1515.12</v>
      </c>
      <c r="F141" s="32">
        <v>57.62</v>
      </c>
      <c r="G141" s="32">
        <v>97</v>
      </c>
      <c r="H141" s="72">
        <f>H142+H143</f>
        <v>143.05</v>
      </c>
      <c r="I141" s="44">
        <f aca="true" t="shared" si="16" ref="I141:AE141">I142+I143</f>
        <v>0</v>
      </c>
      <c r="J141" s="72">
        <f t="shared" si="16"/>
        <v>1173.466</v>
      </c>
      <c r="K141" s="44">
        <f t="shared" si="16"/>
        <v>1253.52</v>
      </c>
      <c r="L141" s="72">
        <f t="shared" si="16"/>
        <v>244.372</v>
      </c>
      <c r="M141" s="44">
        <f t="shared" si="16"/>
        <v>261.6</v>
      </c>
      <c r="N141" s="72">
        <f t="shared" si="16"/>
        <v>206.095</v>
      </c>
      <c r="O141" s="44">
        <f t="shared" si="16"/>
        <v>0</v>
      </c>
      <c r="P141" s="72">
        <f t="shared" si="16"/>
        <v>32.09</v>
      </c>
      <c r="Q141" s="44">
        <f t="shared" si="16"/>
        <v>0</v>
      </c>
      <c r="R141" s="72">
        <f t="shared" si="16"/>
        <v>0</v>
      </c>
      <c r="S141" s="44">
        <f t="shared" si="16"/>
        <v>0</v>
      </c>
      <c r="T141" s="72">
        <f t="shared" si="16"/>
        <v>0</v>
      </c>
      <c r="U141" s="44">
        <f t="shared" si="16"/>
        <v>0</v>
      </c>
      <c r="V141" s="72">
        <f t="shared" si="16"/>
        <v>0</v>
      </c>
      <c r="W141" s="44">
        <f t="shared" si="16"/>
        <v>0</v>
      </c>
      <c r="X141" s="72">
        <f t="shared" si="16"/>
        <v>338.61</v>
      </c>
      <c r="Y141" s="44">
        <f t="shared" si="16"/>
        <v>0</v>
      </c>
      <c r="Z141" s="72">
        <f t="shared" si="16"/>
        <v>469.473</v>
      </c>
      <c r="AA141" s="44">
        <f t="shared" si="16"/>
        <v>0</v>
      </c>
      <c r="AB141" s="72">
        <f t="shared" si="16"/>
        <v>22.44</v>
      </c>
      <c r="AC141" s="44">
        <f t="shared" si="16"/>
        <v>0</v>
      </c>
      <c r="AD141" s="72">
        <f t="shared" si="16"/>
        <v>0</v>
      </c>
      <c r="AE141" s="44">
        <f t="shared" si="16"/>
        <v>0</v>
      </c>
      <c r="AF141" s="140"/>
      <c r="AQ141" s="56"/>
    </row>
    <row r="142" spans="1:43" s="47" customFormat="1" ht="26.25" customHeight="1">
      <c r="A142" s="2" t="s">
        <v>24</v>
      </c>
      <c r="B142" s="39">
        <f>H142+J142+L142+N142+P142+R142+T142+V142+X142+Z142+AB142+AD142</f>
        <v>0</v>
      </c>
      <c r="C142" s="48">
        <v>0</v>
      </c>
      <c r="D142" s="48">
        <v>0</v>
      </c>
      <c r="E142" s="48">
        <f>K142+M142+O142+Q142+S142+U142+W142+Y142+AA142+AC142+AE142</f>
        <v>0</v>
      </c>
      <c r="F142" s="48">
        <v>0</v>
      </c>
      <c r="G142" s="48">
        <v>0</v>
      </c>
      <c r="H142" s="74">
        <v>0</v>
      </c>
      <c r="I142" s="49">
        <v>0</v>
      </c>
      <c r="J142" s="74">
        <v>0</v>
      </c>
      <c r="K142" s="49">
        <v>0</v>
      </c>
      <c r="L142" s="74">
        <v>0</v>
      </c>
      <c r="M142" s="49">
        <v>0</v>
      </c>
      <c r="N142" s="71"/>
      <c r="O142" s="43"/>
      <c r="P142" s="71"/>
      <c r="Q142" s="43"/>
      <c r="R142" s="71"/>
      <c r="S142" s="43"/>
      <c r="T142" s="71"/>
      <c r="U142" s="43"/>
      <c r="V142" s="71"/>
      <c r="W142" s="43"/>
      <c r="X142" s="71"/>
      <c r="Y142" s="43"/>
      <c r="Z142" s="71"/>
      <c r="AA142" s="43"/>
      <c r="AB142" s="71"/>
      <c r="AC142" s="43"/>
      <c r="AD142" s="71"/>
      <c r="AE142" s="43"/>
      <c r="AF142" s="141"/>
      <c r="AQ142" s="57"/>
    </row>
    <row r="143" spans="1:101" s="63" customFormat="1" ht="18.75">
      <c r="A143" s="59" t="s">
        <v>25</v>
      </c>
      <c r="B143" s="60">
        <f>H143+J143+L143+N143+P143+R143+T143+V143+X143+Z143+AB143+AD143</f>
        <v>2629.596</v>
      </c>
      <c r="C143" s="61">
        <f>H143+J143+L143</f>
        <v>1560.888</v>
      </c>
      <c r="D143" s="61">
        <v>1560.89</v>
      </c>
      <c r="E143" s="61">
        <f>K143+M143</f>
        <v>1515.12</v>
      </c>
      <c r="F143" s="61">
        <v>57.62</v>
      </c>
      <c r="G143" s="61">
        <v>97</v>
      </c>
      <c r="H143" s="73">
        <v>143.05</v>
      </c>
      <c r="I143" s="61">
        <v>0</v>
      </c>
      <c r="J143" s="73">
        <v>1173.466</v>
      </c>
      <c r="K143" s="61">
        <v>1253.52</v>
      </c>
      <c r="L143" s="73">
        <v>244.372</v>
      </c>
      <c r="M143" s="61">
        <v>261.6</v>
      </c>
      <c r="N143" s="73">
        <v>206.095</v>
      </c>
      <c r="O143" s="61"/>
      <c r="P143" s="73">
        <v>32.09</v>
      </c>
      <c r="Q143" s="61"/>
      <c r="R143" s="73">
        <v>0</v>
      </c>
      <c r="S143" s="61"/>
      <c r="T143" s="73"/>
      <c r="U143" s="61"/>
      <c r="V143" s="73"/>
      <c r="W143" s="61"/>
      <c r="X143" s="73">
        <v>338.61</v>
      </c>
      <c r="Y143" s="61"/>
      <c r="Z143" s="73">
        <v>469.473</v>
      </c>
      <c r="AA143" s="61"/>
      <c r="AB143" s="73">
        <v>22.44</v>
      </c>
      <c r="AC143" s="61"/>
      <c r="AD143" s="73"/>
      <c r="AE143" s="61"/>
      <c r="AF143" s="142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5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</row>
    <row r="144" spans="1:43" s="16" customFormat="1" ht="18.75">
      <c r="A144" s="2" t="s">
        <v>26</v>
      </c>
      <c r="B144" s="33">
        <f>H144+J144+L144+N144+P144+R144+T144+V144+X144+Z144+AB144+AD144</f>
        <v>0</v>
      </c>
      <c r="C144" s="31"/>
      <c r="D144" s="31"/>
      <c r="E144" s="32"/>
      <c r="F144" s="32"/>
      <c r="G144" s="32"/>
      <c r="H144" s="72"/>
      <c r="I144" s="44"/>
      <c r="J144" s="72"/>
      <c r="K144" s="44"/>
      <c r="L144" s="72"/>
      <c r="M144" s="44"/>
      <c r="N144" s="72"/>
      <c r="O144" s="44"/>
      <c r="P144" s="72"/>
      <c r="Q144" s="44"/>
      <c r="R144" s="72"/>
      <c r="S144" s="44"/>
      <c r="T144" s="72"/>
      <c r="U144" s="44"/>
      <c r="V144" s="72"/>
      <c r="W144" s="44"/>
      <c r="X144" s="72"/>
      <c r="Y144" s="44"/>
      <c r="Z144" s="72"/>
      <c r="AA144" s="44"/>
      <c r="AB144" s="72"/>
      <c r="AC144" s="44"/>
      <c r="AD144" s="72"/>
      <c r="AE144" s="44"/>
      <c r="AF144" s="19"/>
      <c r="AQ144" s="56"/>
    </row>
    <row r="145" spans="1:43" s="16" customFormat="1" ht="18.75">
      <c r="A145" s="2" t="s">
        <v>27</v>
      </c>
      <c r="B145" s="33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75" customHeight="1">
      <c r="A146" s="36" t="s">
        <v>62</v>
      </c>
      <c r="B146" s="33"/>
      <c r="C146" s="32"/>
      <c r="D146" s="32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47" customFormat="1" ht="138.75" customHeight="1">
      <c r="A147" s="26" t="s">
        <v>59</v>
      </c>
      <c r="B147" s="41">
        <f>B149</f>
        <v>40816.4</v>
      </c>
      <c r="C147" s="29">
        <v>8903.95</v>
      </c>
      <c r="D147" s="29">
        <v>8903.95</v>
      </c>
      <c r="E147" s="29">
        <v>7917.33</v>
      </c>
      <c r="F147" s="29">
        <v>19.4</v>
      </c>
      <c r="G147" s="29">
        <v>89</v>
      </c>
      <c r="H147" s="71">
        <f>H148+H149</f>
        <v>2166.2</v>
      </c>
      <c r="I147" s="43">
        <v>1689.9</v>
      </c>
      <c r="J147" s="71">
        <f aca="true" t="shared" si="17" ref="J147:AE147">J148+J149</f>
        <v>3505.34</v>
      </c>
      <c r="K147" s="43">
        <f t="shared" si="17"/>
        <v>3043.13</v>
      </c>
      <c r="L147" s="71">
        <v>3232.41</v>
      </c>
      <c r="M147" s="43">
        <f t="shared" si="17"/>
        <v>3184.3</v>
      </c>
      <c r="N147" s="71">
        <f t="shared" si="17"/>
        <v>3110.63</v>
      </c>
      <c r="O147" s="43">
        <f t="shared" si="17"/>
        <v>0</v>
      </c>
      <c r="P147" s="71">
        <f t="shared" si="17"/>
        <v>4036.25</v>
      </c>
      <c r="Q147" s="43">
        <f t="shared" si="17"/>
        <v>0</v>
      </c>
      <c r="R147" s="71">
        <f t="shared" si="17"/>
        <v>4026.53</v>
      </c>
      <c r="S147" s="43">
        <f t="shared" si="17"/>
        <v>0</v>
      </c>
      <c r="T147" s="71">
        <f t="shared" si="17"/>
        <v>4001.79</v>
      </c>
      <c r="U147" s="43">
        <f t="shared" si="17"/>
        <v>0</v>
      </c>
      <c r="V147" s="71">
        <f t="shared" si="17"/>
        <v>2852.86</v>
      </c>
      <c r="W147" s="43">
        <f t="shared" si="17"/>
        <v>0</v>
      </c>
      <c r="X147" s="71">
        <f t="shared" si="17"/>
        <v>3016.9</v>
      </c>
      <c r="Y147" s="43">
        <f t="shared" si="17"/>
        <v>0</v>
      </c>
      <c r="Z147" s="71">
        <f t="shared" si="17"/>
        <v>3196.92</v>
      </c>
      <c r="AA147" s="43">
        <f t="shared" si="17"/>
        <v>0</v>
      </c>
      <c r="AB147" s="71">
        <f t="shared" si="17"/>
        <v>3137.75</v>
      </c>
      <c r="AC147" s="43">
        <f t="shared" si="17"/>
        <v>0</v>
      </c>
      <c r="AD147" s="71">
        <f t="shared" si="17"/>
        <v>4532.82</v>
      </c>
      <c r="AE147" s="43">
        <f t="shared" si="17"/>
        <v>0</v>
      </c>
      <c r="AF147" s="140" t="s">
        <v>81</v>
      </c>
      <c r="AQ147" s="57"/>
    </row>
    <row r="148" spans="1:43" s="47" customFormat="1" ht="36" customHeight="1">
      <c r="A148" s="2" t="s">
        <v>24</v>
      </c>
      <c r="B148" s="39">
        <f>H148+J148+L148+N148+P148+R148+T148+V148+X148+Z148+AB148+AD148</f>
        <v>0</v>
      </c>
      <c r="C148" s="48">
        <v>0</v>
      </c>
      <c r="D148" s="48">
        <v>0</v>
      </c>
      <c r="E148" s="48">
        <f>K148+M148+O148+Q148+S148+U148+W148+Y148+AA148+AC148+AE148</f>
        <v>0</v>
      </c>
      <c r="F148" s="48">
        <v>0</v>
      </c>
      <c r="G148" s="48">
        <v>0</v>
      </c>
      <c r="H148" s="74">
        <v>0</v>
      </c>
      <c r="I148" s="49">
        <v>0</v>
      </c>
      <c r="J148" s="74">
        <v>0</v>
      </c>
      <c r="K148" s="49">
        <v>0</v>
      </c>
      <c r="L148" s="71"/>
      <c r="M148" s="43"/>
      <c r="N148" s="71"/>
      <c r="O148" s="43"/>
      <c r="P148" s="71"/>
      <c r="Q148" s="43"/>
      <c r="R148" s="71"/>
      <c r="S148" s="43"/>
      <c r="T148" s="71"/>
      <c r="U148" s="43"/>
      <c r="V148" s="71"/>
      <c r="W148" s="43"/>
      <c r="X148" s="71"/>
      <c r="Y148" s="43"/>
      <c r="Z148" s="71"/>
      <c r="AA148" s="43"/>
      <c r="AB148" s="71"/>
      <c r="AC148" s="43"/>
      <c r="AD148" s="71"/>
      <c r="AE148" s="43"/>
      <c r="AF148" s="141"/>
      <c r="AQ148" s="57"/>
    </row>
    <row r="149" spans="1:101" s="63" customFormat="1" ht="22.5" customHeight="1">
      <c r="A149" s="59" t="s">
        <v>25</v>
      </c>
      <c r="B149" s="60">
        <f>H149+J149+L149+N149+P149+R149+T149+V149+X149+Z149+AB149+AD149</f>
        <v>40816.4</v>
      </c>
      <c r="C149" s="61">
        <f>H149+J149+L149</f>
        <v>8903.95</v>
      </c>
      <c r="D149" s="61">
        <v>8903.95</v>
      </c>
      <c r="E149" s="61">
        <v>7917.33</v>
      </c>
      <c r="F149" s="61">
        <v>19.4</v>
      </c>
      <c r="G149" s="61">
        <v>89</v>
      </c>
      <c r="H149" s="61">
        <v>2166.2</v>
      </c>
      <c r="I149" s="61">
        <v>1689.9</v>
      </c>
      <c r="J149" s="61">
        <v>3505.34</v>
      </c>
      <c r="K149" s="61">
        <v>3043.13</v>
      </c>
      <c r="L149" s="61">
        <v>3232.41</v>
      </c>
      <c r="M149" s="61">
        <v>3184.3</v>
      </c>
      <c r="N149" s="61">
        <v>3110.63</v>
      </c>
      <c r="O149" s="61">
        <v>0</v>
      </c>
      <c r="P149" s="61">
        <v>4036.25</v>
      </c>
      <c r="Q149" s="61">
        <v>0</v>
      </c>
      <c r="R149" s="61">
        <v>4026.53</v>
      </c>
      <c r="S149" s="61">
        <v>0</v>
      </c>
      <c r="T149" s="61">
        <v>4001.79</v>
      </c>
      <c r="U149" s="61">
        <v>0</v>
      </c>
      <c r="V149" s="61">
        <v>2852.86</v>
      </c>
      <c r="W149" s="61">
        <v>0</v>
      </c>
      <c r="X149" s="61">
        <v>3016.9</v>
      </c>
      <c r="Y149" s="61">
        <v>0</v>
      </c>
      <c r="Z149" s="61">
        <v>3196.92</v>
      </c>
      <c r="AA149" s="61">
        <v>0</v>
      </c>
      <c r="AB149" s="61">
        <v>3137.75</v>
      </c>
      <c r="AC149" s="61">
        <v>0</v>
      </c>
      <c r="AD149" s="61">
        <v>4532.82</v>
      </c>
      <c r="AE149" s="61"/>
      <c r="AF149" s="142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5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</row>
    <row r="150" spans="1:43" s="16" customFormat="1" ht="18.75">
      <c r="A150" s="2" t="s">
        <v>26</v>
      </c>
      <c r="B150" s="33">
        <f>H150+J150+L150+N150+P150+R150+T150+V150+X150+Z150+AB150+AD150</f>
        <v>0</v>
      </c>
      <c r="C150" s="31"/>
      <c r="D150" s="31"/>
      <c r="E150" s="32"/>
      <c r="F150" s="32"/>
      <c r="G150" s="32"/>
      <c r="H150" s="72"/>
      <c r="I150" s="44"/>
      <c r="J150" s="72"/>
      <c r="K150" s="44"/>
      <c r="L150" s="72"/>
      <c r="M150" s="44"/>
      <c r="N150" s="72"/>
      <c r="O150" s="44"/>
      <c r="P150" s="72"/>
      <c r="Q150" s="44"/>
      <c r="R150" s="72"/>
      <c r="S150" s="44"/>
      <c r="T150" s="72"/>
      <c r="U150" s="44"/>
      <c r="V150" s="72"/>
      <c r="W150" s="44"/>
      <c r="X150" s="72"/>
      <c r="Y150" s="44"/>
      <c r="Z150" s="72"/>
      <c r="AA150" s="44"/>
      <c r="AB150" s="72"/>
      <c r="AC150" s="44"/>
      <c r="AD150" s="72"/>
      <c r="AE150" s="44"/>
      <c r="AF150" s="19"/>
      <c r="AQ150" s="56"/>
    </row>
    <row r="151" spans="1:43" s="16" customFormat="1" ht="18.75">
      <c r="A151" s="2" t="s">
        <v>27</v>
      </c>
      <c r="B151" s="33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19"/>
      <c r="AQ151" s="56"/>
    </row>
    <row r="152" spans="1:43" s="47" customFormat="1" ht="57" customHeight="1">
      <c r="A152" s="26" t="s">
        <v>60</v>
      </c>
      <c r="B152" s="35">
        <f>B154</f>
        <v>17755.39</v>
      </c>
      <c r="C152" s="29">
        <v>4004.33</v>
      </c>
      <c r="D152" s="29">
        <v>4004.32</v>
      </c>
      <c r="E152" s="29">
        <v>3588.82</v>
      </c>
      <c r="F152" s="29">
        <v>13</v>
      </c>
      <c r="G152" s="29">
        <v>90</v>
      </c>
      <c r="H152" s="71">
        <f>H153+H154</f>
        <v>1052.96</v>
      </c>
      <c r="I152" s="29">
        <f aca="true" t="shared" si="18" ref="I152:AE152">I153+I154</f>
        <v>764.87</v>
      </c>
      <c r="J152" s="71">
        <f t="shared" si="18"/>
        <v>1485.3</v>
      </c>
      <c r="K152" s="29">
        <f t="shared" si="18"/>
        <v>1513.97</v>
      </c>
      <c r="L152" s="71">
        <f>L153+L154</f>
        <v>1466.06</v>
      </c>
      <c r="M152" s="29">
        <f t="shared" si="18"/>
        <v>1309.98</v>
      </c>
      <c r="N152" s="71">
        <f t="shared" si="18"/>
        <v>1468.41</v>
      </c>
      <c r="O152" s="29">
        <f t="shared" si="18"/>
        <v>0</v>
      </c>
      <c r="P152" s="71">
        <f t="shared" si="18"/>
        <v>1733.83</v>
      </c>
      <c r="Q152" s="29">
        <f t="shared" si="18"/>
        <v>0</v>
      </c>
      <c r="R152" s="71">
        <f t="shared" si="18"/>
        <v>1801.45</v>
      </c>
      <c r="S152" s="29">
        <f t="shared" si="18"/>
        <v>0</v>
      </c>
      <c r="T152" s="71">
        <f t="shared" si="18"/>
        <v>1862.91</v>
      </c>
      <c r="U152" s="29">
        <f t="shared" si="18"/>
        <v>0</v>
      </c>
      <c r="V152" s="71">
        <f t="shared" si="18"/>
        <v>1244.61</v>
      </c>
      <c r="W152" s="29">
        <f t="shared" si="18"/>
        <v>0</v>
      </c>
      <c r="X152" s="71">
        <f t="shared" si="18"/>
        <v>1019.91</v>
      </c>
      <c r="Y152" s="29">
        <f t="shared" si="18"/>
        <v>0</v>
      </c>
      <c r="Z152" s="71">
        <f t="shared" si="18"/>
        <v>1309.99</v>
      </c>
      <c r="AA152" s="29">
        <f t="shared" si="18"/>
        <v>0</v>
      </c>
      <c r="AB152" s="71">
        <f>AB154</f>
        <v>1352.85</v>
      </c>
      <c r="AC152" s="29">
        <f t="shared" si="18"/>
        <v>0</v>
      </c>
      <c r="AD152" s="71">
        <f t="shared" si="18"/>
        <v>1957.11</v>
      </c>
      <c r="AE152" s="29">
        <f t="shared" si="18"/>
        <v>0</v>
      </c>
      <c r="AF152" s="156" t="s">
        <v>80</v>
      </c>
      <c r="AQ152" s="57"/>
    </row>
    <row r="153" spans="1:43" s="16" customFormat="1" ht="18.75">
      <c r="A153" s="2" t="s">
        <v>24</v>
      </c>
      <c r="B153" s="64">
        <f>H153+J153+L153+N153+P153+R153+T153+V153+X153+Z153+AB153+AD153</f>
        <v>0</v>
      </c>
      <c r="C153" s="31">
        <v>0</v>
      </c>
      <c r="D153" s="31">
        <v>0</v>
      </c>
      <c r="E153" s="31">
        <f>K153+M153+O153+Q153+S153+U153+W153+Y153+AA153+AC153+AE153</f>
        <v>0</v>
      </c>
      <c r="F153" s="31">
        <v>0</v>
      </c>
      <c r="G153" s="31">
        <v>0</v>
      </c>
      <c r="H153" s="73">
        <v>0</v>
      </c>
      <c r="I153" s="31">
        <v>0</v>
      </c>
      <c r="J153" s="73">
        <v>0</v>
      </c>
      <c r="K153" s="31">
        <v>0</v>
      </c>
      <c r="L153" s="73">
        <v>0</v>
      </c>
      <c r="M153" s="31">
        <v>0</v>
      </c>
      <c r="N153" s="72"/>
      <c r="O153" s="32"/>
      <c r="P153" s="72"/>
      <c r="Q153" s="32"/>
      <c r="R153" s="72"/>
      <c r="S153" s="32"/>
      <c r="T153" s="72"/>
      <c r="U153" s="32"/>
      <c r="V153" s="72"/>
      <c r="W153" s="32"/>
      <c r="X153" s="72"/>
      <c r="Y153" s="32"/>
      <c r="Z153" s="72"/>
      <c r="AA153" s="32"/>
      <c r="AB153" s="72"/>
      <c r="AC153" s="32"/>
      <c r="AD153" s="72"/>
      <c r="AE153" s="32"/>
      <c r="AF153" s="157"/>
      <c r="AQ153" s="56"/>
    </row>
    <row r="154" spans="1:101" s="63" customFormat="1" ht="18.75">
      <c r="A154" s="59" t="s">
        <v>25</v>
      </c>
      <c r="B154" s="64">
        <f>H154+J154+L154+N154+P154+R154+T154+V154+X154+Z154+AB154+AD154</f>
        <v>17755.39</v>
      </c>
      <c r="C154" s="61">
        <f>H154+J154+L154</f>
        <v>4004.32</v>
      </c>
      <c r="D154" s="61">
        <v>4004.32</v>
      </c>
      <c r="E154" s="61">
        <f>M154+K154+I154</f>
        <v>3588.8199999999997</v>
      </c>
      <c r="F154" s="61">
        <v>13</v>
      </c>
      <c r="G154" s="61">
        <v>90</v>
      </c>
      <c r="H154" s="73">
        <v>1052.96</v>
      </c>
      <c r="I154" s="61">
        <v>764.87</v>
      </c>
      <c r="J154" s="73">
        <v>1485.3</v>
      </c>
      <c r="K154" s="61">
        <v>1513.97</v>
      </c>
      <c r="L154" s="73">
        <v>1466.06</v>
      </c>
      <c r="M154" s="61">
        <v>1309.98</v>
      </c>
      <c r="N154" s="73">
        <v>1468.41</v>
      </c>
      <c r="O154" s="61"/>
      <c r="P154" s="73">
        <v>1733.83</v>
      </c>
      <c r="Q154" s="61"/>
      <c r="R154" s="73">
        <v>1801.45</v>
      </c>
      <c r="S154" s="61"/>
      <c r="T154" s="73">
        <v>1862.91</v>
      </c>
      <c r="U154" s="61"/>
      <c r="V154" s="73">
        <v>1244.61</v>
      </c>
      <c r="W154" s="61"/>
      <c r="X154" s="73">
        <v>1019.91</v>
      </c>
      <c r="Y154" s="61"/>
      <c r="Z154" s="73">
        <v>1309.99</v>
      </c>
      <c r="AA154" s="61"/>
      <c r="AB154" s="73">
        <v>1352.85</v>
      </c>
      <c r="AC154" s="61"/>
      <c r="AD154" s="73">
        <v>1957.11</v>
      </c>
      <c r="AE154" s="61"/>
      <c r="AF154" s="157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5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</row>
    <row r="155" spans="1:43" s="16" customFormat="1" ht="18.75">
      <c r="A155" s="2" t="s">
        <v>26</v>
      </c>
      <c r="B155" s="33">
        <f>H155+J155+L155+N155+P155+R155+T155+V155+X155+Z155+AB155+AD155</f>
        <v>0</v>
      </c>
      <c r="C155" s="31"/>
      <c r="D155" s="31"/>
      <c r="E155" s="32"/>
      <c r="F155" s="32"/>
      <c r="G155" s="32"/>
      <c r="H155" s="72"/>
      <c r="I155" s="44"/>
      <c r="J155" s="72"/>
      <c r="K155" s="44"/>
      <c r="L155" s="72"/>
      <c r="M155" s="44"/>
      <c r="N155" s="72"/>
      <c r="O155" s="44"/>
      <c r="P155" s="72"/>
      <c r="Q155" s="44"/>
      <c r="R155" s="72"/>
      <c r="S155" s="44"/>
      <c r="T155" s="72"/>
      <c r="U155" s="44"/>
      <c r="V155" s="72"/>
      <c r="W155" s="44"/>
      <c r="X155" s="72"/>
      <c r="Y155" s="44"/>
      <c r="Z155" s="72"/>
      <c r="AA155" s="44"/>
      <c r="AB155" s="72"/>
      <c r="AC155" s="44"/>
      <c r="AD155" s="72"/>
      <c r="AE155" s="44"/>
      <c r="AF155" s="157"/>
      <c r="AQ155" s="56"/>
    </row>
    <row r="156" spans="1:43" s="16" customFormat="1" ht="18.75">
      <c r="A156" s="2" t="s">
        <v>27</v>
      </c>
      <c r="B156" s="33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157"/>
      <c r="AQ156" s="56"/>
    </row>
    <row r="157" spans="1:43" s="47" customFormat="1" ht="72.75" customHeight="1">
      <c r="A157" s="26" t="s">
        <v>61</v>
      </c>
      <c r="B157" s="35">
        <f>B159</f>
        <v>25831.999999999996</v>
      </c>
      <c r="C157" s="29">
        <v>5902.23</v>
      </c>
      <c r="D157" s="29">
        <v>5902.23</v>
      </c>
      <c r="E157" s="29">
        <v>5351.25</v>
      </c>
      <c r="F157" s="29">
        <v>21</v>
      </c>
      <c r="G157" s="29">
        <v>91</v>
      </c>
      <c r="H157" s="71">
        <v>1293.38</v>
      </c>
      <c r="I157" s="29">
        <f aca="true" t="shared" si="19" ref="I157:AE157">I158+I159</f>
        <v>748.73</v>
      </c>
      <c r="J157" s="71">
        <f t="shared" si="19"/>
        <v>2348.55</v>
      </c>
      <c r="K157" s="29">
        <f t="shared" si="19"/>
        <v>2376.95</v>
      </c>
      <c r="L157" s="71">
        <f t="shared" si="19"/>
        <v>2260.3</v>
      </c>
      <c r="M157" s="29">
        <f t="shared" si="19"/>
        <v>2225.57</v>
      </c>
      <c r="N157" s="71">
        <f t="shared" si="19"/>
        <v>2292.43</v>
      </c>
      <c r="O157" s="29">
        <f t="shared" si="19"/>
        <v>0</v>
      </c>
      <c r="P157" s="71">
        <f t="shared" si="19"/>
        <v>2649.67</v>
      </c>
      <c r="Q157" s="29">
        <f t="shared" si="19"/>
        <v>0</v>
      </c>
      <c r="R157" s="71">
        <f t="shared" si="19"/>
        <v>2648.4</v>
      </c>
      <c r="S157" s="29">
        <f t="shared" si="19"/>
        <v>0</v>
      </c>
      <c r="T157" s="71">
        <f t="shared" si="19"/>
        <v>2688.62</v>
      </c>
      <c r="U157" s="29">
        <f t="shared" si="19"/>
        <v>0</v>
      </c>
      <c r="V157" s="71">
        <f t="shared" si="19"/>
        <v>2182.49</v>
      </c>
      <c r="W157" s="29">
        <f t="shared" si="19"/>
        <v>0</v>
      </c>
      <c r="X157" s="71">
        <f t="shared" si="19"/>
        <v>1805.97</v>
      </c>
      <c r="Y157" s="29">
        <f t="shared" si="19"/>
        <v>0</v>
      </c>
      <c r="Z157" s="71">
        <f t="shared" si="19"/>
        <v>1935.39</v>
      </c>
      <c r="AA157" s="29">
        <f t="shared" si="19"/>
        <v>0</v>
      </c>
      <c r="AB157" s="71">
        <f t="shared" si="19"/>
        <v>2045.53</v>
      </c>
      <c r="AC157" s="29">
        <f t="shared" si="19"/>
        <v>0</v>
      </c>
      <c r="AD157" s="71">
        <f t="shared" si="19"/>
        <v>1681.27</v>
      </c>
      <c r="AE157" s="29">
        <f t="shared" si="19"/>
        <v>0</v>
      </c>
      <c r="AF157" s="157"/>
      <c r="AQ157" s="57"/>
    </row>
    <row r="158" spans="1:43" s="16" customFormat="1" ht="20.25" customHeight="1">
      <c r="A158" s="2" t="s">
        <v>24</v>
      </c>
      <c r="B158" s="64">
        <f>H158+J158+L158+N158+P158+R158+T158+V158+X158+Z158+AB158+AD158</f>
        <v>0</v>
      </c>
      <c r="C158" s="31">
        <v>0</v>
      </c>
      <c r="D158" s="31">
        <v>0</v>
      </c>
      <c r="E158" s="31">
        <f>K158+M158+O158+Q158+S158+U158+W158+Y158+AA158+AC158+AE158</f>
        <v>0</v>
      </c>
      <c r="F158" s="31">
        <v>0</v>
      </c>
      <c r="G158" s="31">
        <v>0</v>
      </c>
      <c r="H158" s="73">
        <v>0</v>
      </c>
      <c r="I158" s="31">
        <v>0</v>
      </c>
      <c r="J158" s="73">
        <v>0</v>
      </c>
      <c r="K158" s="31">
        <v>0</v>
      </c>
      <c r="L158" s="73">
        <v>0</v>
      </c>
      <c r="M158" s="31">
        <v>0</v>
      </c>
      <c r="N158" s="72"/>
      <c r="O158" s="32"/>
      <c r="P158" s="72"/>
      <c r="Q158" s="32"/>
      <c r="R158" s="72"/>
      <c r="S158" s="32"/>
      <c r="T158" s="72"/>
      <c r="U158" s="32"/>
      <c r="V158" s="72"/>
      <c r="W158" s="32"/>
      <c r="X158" s="72"/>
      <c r="Y158" s="32"/>
      <c r="Z158" s="72"/>
      <c r="AA158" s="32"/>
      <c r="AB158" s="72"/>
      <c r="AC158" s="32"/>
      <c r="AD158" s="72"/>
      <c r="AE158" s="32"/>
      <c r="AF158" s="157"/>
      <c r="AQ158" s="56"/>
    </row>
    <row r="159" spans="1:101" s="63" customFormat="1" ht="24.75" customHeight="1">
      <c r="A159" s="59" t="s">
        <v>25</v>
      </c>
      <c r="B159" s="60">
        <f>H159+J159+L159+N159+P159+R159+T159+V159+X159+Z159+AB159+AD159</f>
        <v>25831.999999999996</v>
      </c>
      <c r="C159" s="61">
        <f>H159+J159+L159</f>
        <v>5902.2300000000005</v>
      </c>
      <c r="D159" s="61">
        <v>5902.23</v>
      </c>
      <c r="E159" s="61">
        <f>I159+K159+M159</f>
        <v>5351.25</v>
      </c>
      <c r="F159" s="61">
        <v>21</v>
      </c>
      <c r="G159" s="61">
        <v>91</v>
      </c>
      <c r="H159" s="73">
        <v>1293.38</v>
      </c>
      <c r="I159" s="61">
        <v>748.73</v>
      </c>
      <c r="J159" s="73">
        <v>2348.55</v>
      </c>
      <c r="K159" s="61">
        <v>2376.95</v>
      </c>
      <c r="L159" s="73">
        <v>2260.3</v>
      </c>
      <c r="M159" s="61">
        <v>2225.57</v>
      </c>
      <c r="N159" s="73">
        <v>2292.43</v>
      </c>
      <c r="O159" s="61"/>
      <c r="P159" s="73">
        <v>2649.67</v>
      </c>
      <c r="Q159" s="61"/>
      <c r="R159" s="73">
        <v>2648.4</v>
      </c>
      <c r="S159" s="61"/>
      <c r="T159" s="73">
        <v>2688.62</v>
      </c>
      <c r="U159" s="61"/>
      <c r="V159" s="73">
        <v>2182.49</v>
      </c>
      <c r="W159" s="61"/>
      <c r="X159" s="73">
        <v>1805.97</v>
      </c>
      <c r="Y159" s="61"/>
      <c r="Z159" s="73">
        <v>1935.39</v>
      </c>
      <c r="AA159" s="61"/>
      <c r="AB159" s="73">
        <v>2045.53</v>
      </c>
      <c r="AC159" s="61"/>
      <c r="AD159" s="73">
        <v>1681.27</v>
      </c>
      <c r="AE159" s="61"/>
      <c r="AF159" s="158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5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</row>
    <row r="160" spans="1:43" s="16" customFormat="1" ht="18.75">
      <c r="A160" s="2" t="s">
        <v>26</v>
      </c>
      <c r="B160" s="33">
        <f>H160+J160+L160+N160+P160+R160+T160+V160+X160+Z160+AB160+AD160</f>
        <v>0</v>
      </c>
      <c r="C160" s="31"/>
      <c r="D160" s="31"/>
      <c r="E160" s="32"/>
      <c r="F160" s="32"/>
      <c r="G160" s="32"/>
      <c r="H160" s="72"/>
      <c r="I160" s="44"/>
      <c r="J160" s="72"/>
      <c r="K160" s="44"/>
      <c r="L160" s="72"/>
      <c r="M160" s="44"/>
      <c r="N160" s="72"/>
      <c r="O160" s="44"/>
      <c r="P160" s="72"/>
      <c r="Q160" s="44"/>
      <c r="R160" s="72"/>
      <c r="S160" s="44"/>
      <c r="T160" s="72"/>
      <c r="U160" s="44"/>
      <c r="V160" s="72"/>
      <c r="W160" s="44"/>
      <c r="X160" s="72"/>
      <c r="Y160" s="44"/>
      <c r="Z160" s="72"/>
      <c r="AA160" s="44"/>
      <c r="AB160" s="72"/>
      <c r="AC160" s="44"/>
      <c r="AD160" s="72"/>
      <c r="AE160" s="44"/>
      <c r="AF160" s="19"/>
      <c r="AQ160" s="56"/>
    </row>
    <row r="161" spans="1:43" s="16" customFormat="1" ht="18.75">
      <c r="A161" s="2" t="s">
        <v>27</v>
      </c>
      <c r="B161" s="33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75" customHeight="1">
      <c r="A162" s="37" t="s">
        <v>63</v>
      </c>
      <c r="B162" s="29"/>
      <c r="C162" s="29"/>
      <c r="D162" s="29"/>
      <c r="E162" s="32"/>
      <c r="F162" s="29"/>
      <c r="G162" s="29"/>
      <c r="H162" s="72"/>
      <c r="I162" s="43"/>
      <c r="J162" s="71"/>
      <c r="K162" s="43"/>
      <c r="L162" s="71"/>
      <c r="M162" s="43"/>
      <c r="N162" s="71"/>
      <c r="O162" s="43"/>
      <c r="P162" s="71"/>
      <c r="Q162" s="43"/>
      <c r="R162" s="71"/>
      <c r="S162" s="43"/>
      <c r="T162" s="71"/>
      <c r="U162" s="43"/>
      <c r="V162" s="71"/>
      <c r="W162" s="43"/>
      <c r="X162" s="71"/>
      <c r="Y162" s="43"/>
      <c r="Z162" s="71"/>
      <c r="AA162" s="43"/>
      <c r="AB162" s="71"/>
      <c r="AC162" s="43"/>
      <c r="AD162" s="71"/>
      <c r="AE162" s="43"/>
      <c r="AF162" s="25"/>
      <c r="AQ162" s="56"/>
    </row>
    <row r="163" spans="1:43" s="16" customFormat="1" ht="84" customHeight="1">
      <c r="A163" s="38" t="s">
        <v>64</v>
      </c>
      <c r="B163" s="30"/>
      <c r="C163" s="31"/>
      <c r="D163" s="31"/>
      <c r="E163" s="32"/>
      <c r="F163" s="32"/>
      <c r="G163" s="32"/>
      <c r="H163" s="72"/>
      <c r="I163" s="44"/>
      <c r="J163" s="72"/>
      <c r="K163" s="44"/>
      <c r="L163" s="72"/>
      <c r="M163" s="44"/>
      <c r="N163" s="72"/>
      <c r="O163" s="44"/>
      <c r="P163" s="72"/>
      <c r="Q163" s="44"/>
      <c r="R163" s="72"/>
      <c r="S163" s="44"/>
      <c r="T163" s="72"/>
      <c r="U163" s="44"/>
      <c r="V163" s="72"/>
      <c r="W163" s="44"/>
      <c r="X163" s="72"/>
      <c r="Y163" s="44"/>
      <c r="Z163" s="72"/>
      <c r="AA163" s="44"/>
      <c r="AB163" s="72"/>
      <c r="AC163" s="44"/>
      <c r="AD163" s="72"/>
      <c r="AE163" s="44"/>
      <c r="AF163" s="19"/>
      <c r="AQ163" s="56"/>
    </row>
    <row r="164" spans="1:43" s="16" customFormat="1" ht="37.5">
      <c r="A164" s="36" t="s">
        <v>65</v>
      </c>
      <c r="B164" s="33"/>
      <c r="C164" s="32"/>
      <c r="D164" s="32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47" customFormat="1" ht="165" customHeight="1">
      <c r="A165" s="3" t="s">
        <v>30</v>
      </c>
      <c r="B165" s="35">
        <f aca="true" t="shared" si="20" ref="B165:B170">H165+J165+L165+N165+P165+R165+T165+V165+X165+Z165+AB165+AD165</f>
        <v>19300.600000000002</v>
      </c>
      <c r="C165" s="29">
        <v>5340.21</v>
      </c>
      <c r="D165" s="29">
        <v>5340.31</v>
      </c>
      <c r="E165" s="29">
        <v>4243</v>
      </c>
      <c r="F165" s="29">
        <v>25</v>
      </c>
      <c r="G165" s="29">
        <v>96.2</v>
      </c>
      <c r="H165" s="71">
        <v>3708.06</v>
      </c>
      <c r="I165" s="29">
        <f aca="true" t="shared" si="21" ref="I165:AE165">I166+I167</f>
        <v>2855.2</v>
      </c>
      <c r="J165" s="71">
        <v>703.6</v>
      </c>
      <c r="K165" s="29">
        <f t="shared" si="21"/>
        <v>1387.8</v>
      </c>
      <c r="L165" s="71">
        <f t="shared" si="21"/>
        <v>928.55</v>
      </c>
      <c r="M165" s="29">
        <f t="shared" si="21"/>
        <v>1020.1</v>
      </c>
      <c r="N165" s="71">
        <f t="shared" si="21"/>
        <v>1569.04</v>
      </c>
      <c r="O165" s="29">
        <f t="shared" si="21"/>
        <v>0</v>
      </c>
      <c r="P165" s="71">
        <f t="shared" si="21"/>
        <v>1643.01</v>
      </c>
      <c r="Q165" s="29">
        <f t="shared" si="21"/>
        <v>0</v>
      </c>
      <c r="R165" s="71">
        <f>R166+R167</f>
        <v>1205.46</v>
      </c>
      <c r="S165" s="29">
        <f t="shared" si="21"/>
        <v>0</v>
      </c>
      <c r="T165" s="71">
        <f t="shared" si="21"/>
        <v>1651.73</v>
      </c>
      <c r="U165" s="29">
        <f t="shared" si="21"/>
        <v>0</v>
      </c>
      <c r="V165" s="71">
        <f t="shared" si="21"/>
        <v>1473.41</v>
      </c>
      <c r="W165" s="29">
        <f t="shared" si="21"/>
        <v>0</v>
      </c>
      <c r="X165" s="71">
        <f t="shared" si="21"/>
        <v>1410.41</v>
      </c>
      <c r="Y165" s="29">
        <f t="shared" si="21"/>
        <v>0</v>
      </c>
      <c r="Z165" s="71">
        <f t="shared" si="21"/>
        <v>1743.61</v>
      </c>
      <c r="AA165" s="29">
        <f t="shared" si="21"/>
        <v>0</v>
      </c>
      <c r="AB165" s="71">
        <f t="shared" si="21"/>
        <v>667.38</v>
      </c>
      <c r="AC165" s="29">
        <f t="shared" si="21"/>
        <v>0</v>
      </c>
      <c r="AD165" s="71">
        <f t="shared" si="21"/>
        <v>2596.34</v>
      </c>
      <c r="AE165" s="29">
        <f t="shared" si="21"/>
        <v>0</v>
      </c>
      <c r="AF165" s="66"/>
      <c r="AQ165" s="57"/>
    </row>
    <row r="166" spans="1:43" s="16" customFormat="1" ht="18.75">
      <c r="A166" s="2" t="s">
        <v>24</v>
      </c>
      <c r="B166" s="64">
        <f t="shared" si="20"/>
        <v>0</v>
      </c>
      <c r="C166" s="31">
        <v>0</v>
      </c>
      <c r="D166" s="31">
        <v>0</v>
      </c>
      <c r="E166" s="31">
        <f>K166+M166+O166+Q166+S166+U166+W166+Y166+AA166+AC166+AE166</f>
        <v>0</v>
      </c>
      <c r="F166" s="31">
        <v>0</v>
      </c>
      <c r="G166" s="31">
        <v>0</v>
      </c>
      <c r="H166" s="73">
        <v>0</v>
      </c>
      <c r="I166" s="31">
        <v>0</v>
      </c>
      <c r="J166" s="73">
        <v>0</v>
      </c>
      <c r="K166" s="31">
        <v>0</v>
      </c>
      <c r="L166" s="73">
        <v>0</v>
      </c>
      <c r="M166" s="31">
        <v>0</v>
      </c>
      <c r="N166" s="72"/>
      <c r="O166" s="32"/>
      <c r="P166" s="72"/>
      <c r="Q166" s="32"/>
      <c r="R166" s="72"/>
      <c r="S166" s="32"/>
      <c r="T166" s="72"/>
      <c r="U166" s="32"/>
      <c r="V166" s="72"/>
      <c r="W166" s="32"/>
      <c r="X166" s="72"/>
      <c r="Y166" s="32"/>
      <c r="Z166" s="72"/>
      <c r="AA166" s="32"/>
      <c r="AB166" s="72"/>
      <c r="AC166" s="32"/>
      <c r="AD166" s="72"/>
      <c r="AE166" s="32"/>
      <c r="AF166" s="19"/>
      <c r="AQ166" s="56"/>
    </row>
    <row r="167" spans="1:101" s="63" customFormat="1" ht="18.75">
      <c r="A167" s="59" t="s">
        <v>25</v>
      </c>
      <c r="B167" s="60">
        <f t="shared" si="20"/>
        <v>19300.600000000002</v>
      </c>
      <c r="C167" s="61">
        <f>H167+J167+L167</f>
        <v>5340.21</v>
      </c>
      <c r="D167" s="61">
        <v>5340.21</v>
      </c>
      <c r="E167" s="61">
        <v>4243</v>
      </c>
      <c r="F167" s="61">
        <v>25</v>
      </c>
      <c r="G167" s="61">
        <v>96.2</v>
      </c>
      <c r="H167" s="73">
        <v>3708.06</v>
      </c>
      <c r="I167" s="61">
        <v>2855.2</v>
      </c>
      <c r="J167" s="73">
        <v>703.6</v>
      </c>
      <c r="K167" s="61">
        <v>1387.8</v>
      </c>
      <c r="L167" s="73">
        <v>928.55</v>
      </c>
      <c r="M167" s="61">
        <v>1020.1</v>
      </c>
      <c r="N167" s="73">
        <v>1569.04</v>
      </c>
      <c r="O167" s="61"/>
      <c r="P167" s="73">
        <v>1643.01</v>
      </c>
      <c r="Q167" s="61"/>
      <c r="R167" s="73">
        <v>1205.46</v>
      </c>
      <c r="S167" s="61"/>
      <c r="T167" s="73">
        <v>1651.73</v>
      </c>
      <c r="U167" s="61"/>
      <c r="V167" s="73">
        <v>1473.41</v>
      </c>
      <c r="W167" s="61"/>
      <c r="X167" s="73">
        <v>1410.41</v>
      </c>
      <c r="Y167" s="61"/>
      <c r="Z167" s="73">
        <v>1743.61</v>
      </c>
      <c r="AA167" s="61"/>
      <c r="AB167" s="73">
        <v>667.38</v>
      </c>
      <c r="AC167" s="61"/>
      <c r="AD167" s="73">
        <v>2596.34</v>
      </c>
      <c r="AE167" s="61"/>
      <c r="AF167" s="65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5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</row>
    <row r="168" spans="1:43" s="16" customFormat="1" ht="18.75">
      <c r="A168" s="2" t="s">
        <v>26</v>
      </c>
      <c r="B168" s="33">
        <f t="shared" si="20"/>
        <v>0</v>
      </c>
      <c r="C168" s="31"/>
      <c r="D168" s="31"/>
      <c r="E168" s="32"/>
      <c r="F168" s="32"/>
      <c r="G168" s="32"/>
      <c r="H168" s="72"/>
      <c r="I168" s="32"/>
      <c r="J168" s="72"/>
      <c r="K168" s="32"/>
      <c r="L168" s="72"/>
      <c r="M168" s="32"/>
      <c r="N168" s="72"/>
      <c r="O168" s="32"/>
      <c r="P168" s="72"/>
      <c r="Q168" s="32"/>
      <c r="R168" s="72"/>
      <c r="S168" s="32"/>
      <c r="T168" s="72"/>
      <c r="U168" s="32"/>
      <c r="V168" s="72"/>
      <c r="W168" s="32"/>
      <c r="X168" s="72"/>
      <c r="Y168" s="32"/>
      <c r="Z168" s="72"/>
      <c r="AA168" s="32"/>
      <c r="AB168" s="72"/>
      <c r="AC168" s="32"/>
      <c r="AD168" s="72"/>
      <c r="AE168" s="32"/>
      <c r="AF168" s="19"/>
      <c r="AQ168" s="56"/>
    </row>
    <row r="169" spans="1:43" s="16" customFormat="1" ht="18.75">
      <c r="A169" s="2" t="s">
        <v>27</v>
      </c>
      <c r="B169" s="33">
        <f t="shared" si="20"/>
        <v>0</v>
      </c>
      <c r="C169" s="31"/>
      <c r="D169" s="31"/>
      <c r="E169" s="32"/>
      <c r="F169" s="32"/>
      <c r="G169" s="32"/>
      <c r="H169" s="72"/>
      <c r="I169" s="44"/>
      <c r="J169" s="72"/>
      <c r="K169" s="44"/>
      <c r="L169" s="72"/>
      <c r="M169" s="44"/>
      <c r="N169" s="72"/>
      <c r="O169" s="44"/>
      <c r="P169" s="72"/>
      <c r="Q169" s="44"/>
      <c r="R169" s="72"/>
      <c r="S169" s="44"/>
      <c r="T169" s="72"/>
      <c r="U169" s="44"/>
      <c r="V169" s="72"/>
      <c r="W169" s="44"/>
      <c r="X169" s="72"/>
      <c r="Y169" s="44"/>
      <c r="Z169" s="72"/>
      <c r="AA169" s="44"/>
      <c r="AB169" s="72"/>
      <c r="AC169" s="44"/>
      <c r="AD169" s="72"/>
      <c r="AE169" s="44"/>
      <c r="AF169" s="19"/>
      <c r="AQ169" s="56"/>
    </row>
    <row r="170" spans="1:43" s="16" customFormat="1" ht="37.5">
      <c r="A170" s="36" t="s">
        <v>66</v>
      </c>
      <c r="B170" s="33">
        <f t="shared" si="20"/>
        <v>0</v>
      </c>
      <c r="C170" s="32"/>
      <c r="D170" s="32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47" customFormat="1" ht="28.5" customHeight="1">
      <c r="A171" s="3" t="s">
        <v>30</v>
      </c>
      <c r="B171" s="41">
        <f>B173</f>
        <v>1047.9</v>
      </c>
      <c r="C171" s="29">
        <v>254.67</v>
      </c>
      <c r="D171" s="29">
        <v>254.67</v>
      </c>
      <c r="E171" s="29">
        <v>251.6</v>
      </c>
      <c r="F171" s="29">
        <v>24</v>
      </c>
      <c r="G171" s="29">
        <v>99</v>
      </c>
      <c r="H171" s="71">
        <f>H172+H173</f>
        <v>82.094</v>
      </c>
      <c r="I171" s="43">
        <f aca="true" t="shared" si="22" ref="I171:AE171">I172+I173</f>
        <v>81.9</v>
      </c>
      <c r="J171" s="71">
        <f t="shared" si="22"/>
        <v>86.29</v>
      </c>
      <c r="K171" s="43">
        <f t="shared" si="22"/>
        <v>84.85</v>
      </c>
      <c r="L171" s="71">
        <f t="shared" si="22"/>
        <v>86.282</v>
      </c>
      <c r="M171" s="43">
        <f t="shared" si="22"/>
        <v>84.85</v>
      </c>
      <c r="N171" s="71">
        <f t="shared" si="22"/>
        <v>86.282</v>
      </c>
      <c r="O171" s="43">
        <f t="shared" si="22"/>
        <v>0</v>
      </c>
      <c r="P171" s="71">
        <f t="shared" si="22"/>
        <v>86.282</v>
      </c>
      <c r="Q171" s="43">
        <f t="shared" si="22"/>
        <v>0</v>
      </c>
      <c r="R171" s="71">
        <f t="shared" si="22"/>
        <v>86.282</v>
      </c>
      <c r="S171" s="43">
        <f t="shared" si="22"/>
        <v>0</v>
      </c>
      <c r="T171" s="71">
        <f t="shared" si="22"/>
        <v>86.282</v>
      </c>
      <c r="U171" s="43">
        <f t="shared" si="22"/>
        <v>0</v>
      </c>
      <c r="V171" s="71">
        <f t="shared" si="22"/>
        <v>86.282</v>
      </c>
      <c r="W171" s="43">
        <f t="shared" si="22"/>
        <v>0</v>
      </c>
      <c r="X171" s="71">
        <f t="shared" si="22"/>
        <v>86.282</v>
      </c>
      <c r="Y171" s="43">
        <f t="shared" si="22"/>
        <v>0</v>
      </c>
      <c r="Z171" s="71">
        <f t="shared" si="22"/>
        <v>86.282</v>
      </c>
      <c r="AA171" s="43">
        <f t="shared" si="22"/>
        <v>0</v>
      </c>
      <c r="AB171" s="71">
        <f t="shared" si="22"/>
        <v>102.982</v>
      </c>
      <c r="AC171" s="43">
        <f t="shared" si="22"/>
        <v>0</v>
      </c>
      <c r="AD171" s="71">
        <f t="shared" si="22"/>
        <v>86.278</v>
      </c>
      <c r="AE171" s="43">
        <f t="shared" si="22"/>
        <v>0</v>
      </c>
      <c r="AF171" s="3"/>
      <c r="AQ171" s="57"/>
    </row>
    <row r="172" spans="1:43" s="16" customFormat="1" ht="18.75">
      <c r="A172" s="2" t="s">
        <v>24</v>
      </c>
      <c r="B172" s="64">
        <f>H172+J172+L172+N172+P172+R172+T172+V172+X172+Z172+AB172+AD172</f>
        <v>0</v>
      </c>
      <c r="C172" s="31">
        <v>0</v>
      </c>
      <c r="D172" s="31">
        <v>0</v>
      </c>
      <c r="E172" s="31">
        <f>K172+M172+O172+Q172+S172+U172+W172+Y172+AA172+AC172+AE172</f>
        <v>0</v>
      </c>
      <c r="F172" s="31">
        <v>0</v>
      </c>
      <c r="G172" s="31">
        <v>0</v>
      </c>
      <c r="H172" s="73">
        <v>0</v>
      </c>
      <c r="I172" s="31">
        <v>0</v>
      </c>
      <c r="J172" s="73">
        <v>0</v>
      </c>
      <c r="K172" s="31">
        <v>0</v>
      </c>
      <c r="L172" s="72"/>
      <c r="M172" s="32"/>
      <c r="N172" s="72"/>
      <c r="O172" s="32"/>
      <c r="P172" s="72"/>
      <c r="Q172" s="32"/>
      <c r="R172" s="72"/>
      <c r="S172" s="32"/>
      <c r="T172" s="72"/>
      <c r="U172" s="32"/>
      <c r="V172" s="72"/>
      <c r="W172" s="32"/>
      <c r="X172" s="72"/>
      <c r="Y172" s="32"/>
      <c r="Z172" s="72"/>
      <c r="AA172" s="32"/>
      <c r="AB172" s="72"/>
      <c r="AC172" s="32"/>
      <c r="AD172" s="72"/>
      <c r="AE172" s="32"/>
      <c r="AF172" s="19"/>
      <c r="AQ172" s="56"/>
    </row>
    <row r="173" spans="1:101" s="63" customFormat="1" ht="18.75">
      <c r="A173" s="59" t="s">
        <v>25</v>
      </c>
      <c r="B173" s="60">
        <f>H173+J173+L173+N173+P173+R173+T173+V173+X173+Z173+AB173+AD173</f>
        <v>1047.9</v>
      </c>
      <c r="C173" s="61">
        <f>H173+J173+L173</f>
        <v>254.666</v>
      </c>
      <c r="D173" s="61">
        <v>254.67</v>
      </c>
      <c r="E173" s="61">
        <v>251.6</v>
      </c>
      <c r="F173" s="61">
        <v>24</v>
      </c>
      <c r="G173" s="61">
        <v>99</v>
      </c>
      <c r="H173" s="73">
        <v>82.094</v>
      </c>
      <c r="I173" s="61">
        <v>81.9</v>
      </c>
      <c r="J173" s="73">
        <v>86.29</v>
      </c>
      <c r="K173" s="61">
        <v>84.85</v>
      </c>
      <c r="L173" s="73">
        <v>86.282</v>
      </c>
      <c r="M173" s="61">
        <v>84.85</v>
      </c>
      <c r="N173" s="73">
        <v>86.282</v>
      </c>
      <c r="O173" s="61"/>
      <c r="P173" s="73">
        <v>86.282</v>
      </c>
      <c r="Q173" s="61"/>
      <c r="R173" s="73">
        <v>86.282</v>
      </c>
      <c r="S173" s="61"/>
      <c r="T173" s="73">
        <v>86.282</v>
      </c>
      <c r="U173" s="61"/>
      <c r="V173" s="73">
        <v>86.282</v>
      </c>
      <c r="W173" s="61"/>
      <c r="X173" s="73">
        <v>86.282</v>
      </c>
      <c r="Y173" s="61"/>
      <c r="Z173" s="73">
        <v>86.282</v>
      </c>
      <c r="AA173" s="61"/>
      <c r="AB173" s="73">
        <v>102.982</v>
      </c>
      <c r="AC173" s="61"/>
      <c r="AD173" s="73">
        <v>86.278</v>
      </c>
      <c r="AE173" s="61"/>
      <c r="AF173" s="65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5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</row>
    <row r="174" spans="1:43" s="16" customFormat="1" ht="18.75">
      <c r="A174" s="2" t="s">
        <v>26</v>
      </c>
      <c r="B174" s="33">
        <f>H174+J174+L174+N174+P174+R174+T174+V174+X174+Z174+AB174+AD174</f>
        <v>0</v>
      </c>
      <c r="C174" s="31"/>
      <c r="D174" s="31"/>
      <c r="E174" s="32"/>
      <c r="F174" s="32"/>
      <c r="G174" s="32"/>
      <c r="H174" s="72"/>
      <c r="I174" s="32"/>
      <c r="J174" s="72"/>
      <c r="K174" s="32"/>
      <c r="L174" s="72"/>
      <c r="M174" s="32"/>
      <c r="N174" s="72"/>
      <c r="O174" s="32"/>
      <c r="P174" s="72"/>
      <c r="Q174" s="32"/>
      <c r="R174" s="72"/>
      <c r="S174" s="32"/>
      <c r="T174" s="72"/>
      <c r="U174" s="32"/>
      <c r="V174" s="72"/>
      <c r="W174" s="32"/>
      <c r="X174" s="72"/>
      <c r="Y174" s="32"/>
      <c r="Z174" s="72"/>
      <c r="AA174" s="32"/>
      <c r="AB174" s="72"/>
      <c r="AC174" s="32"/>
      <c r="AD174" s="72"/>
      <c r="AE174" s="32"/>
      <c r="AF174" s="19"/>
      <c r="AQ174" s="56"/>
    </row>
    <row r="175" spans="1:43" s="16" customFormat="1" ht="18.75">
      <c r="A175" s="2" t="s">
        <v>27</v>
      </c>
      <c r="B175" s="33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56.25">
      <c r="A176" s="36" t="s">
        <v>67</v>
      </c>
      <c r="B176" s="33"/>
      <c r="C176" s="32"/>
      <c r="D176" s="32"/>
      <c r="E176" s="32"/>
      <c r="F176" s="32"/>
      <c r="G176" s="32"/>
      <c r="H176" s="72"/>
      <c r="I176" s="44"/>
      <c r="J176" s="72"/>
      <c r="K176" s="44"/>
      <c r="L176" s="72"/>
      <c r="M176" s="44"/>
      <c r="N176" s="72"/>
      <c r="O176" s="44"/>
      <c r="P176" s="72"/>
      <c r="Q176" s="44"/>
      <c r="R176" s="72"/>
      <c r="S176" s="44"/>
      <c r="T176" s="72"/>
      <c r="U176" s="44"/>
      <c r="V176" s="72"/>
      <c r="W176" s="44"/>
      <c r="X176" s="72"/>
      <c r="Y176" s="44"/>
      <c r="Z176" s="72"/>
      <c r="AA176" s="44"/>
      <c r="AB176" s="72"/>
      <c r="AC176" s="44"/>
      <c r="AD176" s="72"/>
      <c r="AE176" s="44"/>
      <c r="AF176" s="19"/>
      <c r="AQ176" s="56"/>
    </row>
    <row r="177" spans="1:43" s="16" customFormat="1" ht="18.75">
      <c r="A177" s="3" t="s">
        <v>30</v>
      </c>
      <c r="B177" s="35">
        <f>B179</f>
        <v>172.5</v>
      </c>
      <c r="C177" s="31"/>
      <c r="D177" s="31"/>
      <c r="E177" s="32">
        <f>K177+M177+O177+Q177+S177+U177+W177+Y177+AA177+AC177+AE177</f>
        <v>0</v>
      </c>
      <c r="F177" s="32"/>
      <c r="G177" s="32"/>
      <c r="H177" s="72">
        <f>H178+H179</f>
        <v>0</v>
      </c>
      <c r="I177" s="32">
        <f aca="true" t="shared" si="23" ref="I177:AE177">I178+I179</f>
        <v>0</v>
      </c>
      <c r="J177" s="72">
        <f t="shared" si="23"/>
        <v>0</v>
      </c>
      <c r="K177" s="32">
        <f t="shared" si="23"/>
        <v>0</v>
      </c>
      <c r="L177" s="72">
        <f t="shared" si="23"/>
        <v>0</v>
      </c>
      <c r="M177" s="32">
        <f t="shared" si="23"/>
        <v>0</v>
      </c>
      <c r="N177" s="72">
        <f t="shared" si="23"/>
        <v>0</v>
      </c>
      <c r="O177" s="32">
        <f t="shared" si="23"/>
        <v>0</v>
      </c>
      <c r="P177" s="72">
        <f t="shared" si="23"/>
        <v>0</v>
      </c>
      <c r="Q177" s="32">
        <f t="shared" si="23"/>
        <v>0</v>
      </c>
      <c r="R177" s="72">
        <f t="shared" si="23"/>
        <v>0</v>
      </c>
      <c r="S177" s="32">
        <f t="shared" si="23"/>
        <v>0</v>
      </c>
      <c r="T177" s="72">
        <f t="shared" si="23"/>
        <v>0</v>
      </c>
      <c r="U177" s="32">
        <f t="shared" si="23"/>
        <v>0</v>
      </c>
      <c r="V177" s="72">
        <f t="shared" si="23"/>
        <v>0</v>
      </c>
      <c r="W177" s="32">
        <f t="shared" si="23"/>
        <v>0</v>
      </c>
      <c r="X177" s="72">
        <f t="shared" si="23"/>
        <v>0</v>
      </c>
      <c r="Y177" s="32">
        <f t="shared" si="23"/>
        <v>0</v>
      </c>
      <c r="Z177" s="72">
        <f t="shared" si="23"/>
        <v>0</v>
      </c>
      <c r="AA177" s="32">
        <f t="shared" si="23"/>
        <v>0</v>
      </c>
      <c r="AB177" s="72">
        <f t="shared" si="23"/>
        <v>172.5</v>
      </c>
      <c r="AC177" s="32">
        <f t="shared" si="23"/>
        <v>0</v>
      </c>
      <c r="AD177" s="72">
        <f t="shared" si="23"/>
        <v>0</v>
      </c>
      <c r="AE177" s="32">
        <f t="shared" si="23"/>
        <v>0</v>
      </c>
      <c r="AF177" s="19"/>
      <c r="AQ177" s="56"/>
    </row>
    <row r="178" spans="1:43" s="16" customFormat="1" ht="18.75">
      <c r="A178" s="2" t="s">
        <v>24</v>
      </c>
      <c r="B178" s="35">
        <f>H178+J178+L178+N178+P178+R178+T178+V178+X178+Z178+AB178+AD178</f>
        <v>0</v>
      </c>
      <c r="C178" s="31"/>
      <c r="D178" s="31"/>
      <c r="E178" s="32">
        <f>K178+M178+O178+Q178+S178+U178+W178+Y178+AA178+AC178+AE178</f>
        <v>0</v>
      </c>
      <c r="F178" s="32"/>
      <c r="G178" s="32"/>
      <c r="H178" s="72"/>
      <c r="I178" s="32"/>
      <c r="J178" s="72"/>
      <c r="K178" s="32"/>
      <c r="L178" s="72"/>
      <c r="M178" s="32"/>
      <c r="N178" s="72"/>
      <c r="O178" s="32"/>
      <c r="P178" s="72"/>
      <c r="Q178" s="32"/>
      <c r="R178" s="72"/>
      <c r="S178" s="32"/>
      <c r="T178" s="72"/>
      <c r="U178" s="32"/>
      <c r="V178" s="72"/>
      <c r="W178" s="32"/>
      <c r="X178" s="72"/>
      <c r="Y178" s="32"/>
      <c r="Z178" s="72"/>
      <c r="AA178" s="32"/>
      <c r="AB178" s="72"/>
      <c r="AC178" s="32"/>
      <c r="AD178" s="72"/>
      <c r="AE178" s="32"/>
      <c r="AF178" s="19"/>
      <c r="AQ178" s="56"/>
    </row>
    <row r="179" spans="1:101" s="63" customFormat="1" ht="18.75">
      <c r="A179" s="59" t="s">
        <v>25</v>
      </c>
      <c r="B179" s="60">
        <f>H179+J179+L179+N179+P179+R179+T179+V179+X179+Z179+AB179+AD179</f>
        <v>172.5</v>
      </c>
      <c r="C179" s="61"/>
      <c r="D179" s="61"/>
      <c r="E179" s="62">
        <f>K179+M179+O179+Q179+S179+U179+W179+Y179+AA179+AC179+AE179</f>
        <v>0</v>
      </c>
      <c r="F179" s="62"/>
      <c r="G179" s="62"/>
      <c r="H179" s="72"/>
      <c r="I179" s="62"/>
      <c r="J179" s="72"/>
      <c r="K179" s="62"/>
      <c r="L179" s="72"/>
      <c r="M179" s="62"/>
      <c r="N179" s="72"/>
      <c r="O179" s="62"/>
      <c r="P179" s="72"/>
      <c r="Q179" s="62"/>
      <c r="R179" s="72"/>
      <c r="S179" s="62"/>
      <c r="T179" s="72"/>
      <c r="U179" s="62"/>
      <c r="V179" s="72"/>
      <c r="W179" s="62"/>
      <c r="X179" s="72"/>
      <c r="Y179" s="62"/>
      <c r="Z179" s="72"/>
      <c r="AA179" s="62"/>
      <c r="AB179" s="73">
        <v>172.5</v>
      </c>
      <c r="AC179" s="62"/>
      <c r="AD179" s="72"/>
      <c r="AE179" s="62"/>
      <c r="AF179" s="65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5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</row>
    <row r="180" spans="1:43" s="16" customFormat="1" ht="18.75">
      <c r="A180" s="2" t="s">
        <v>26</v>
      </c>
      <c r="B180" s="33">
        <f>H180+J180+L180+N180+P180+R180+T180+V180+X180+Z180+AB180+AD180</f>
        <v>0</v>
      </c>
      <c r="C180" s="31"/>
      <c r="D180" s="31"/>
      <c r="E180" s="32"/>
      <c r="F180" s="32"/>
      <c r="G180" s="32"/>
      <c r="H180" s="72"/>
      <c r="I180" s="32"/>
      <c r="J180" s="72"/>
      <c r="K180" s="32"/>
      <c r="L180" s="72"/>
      <c r="M180" s="32"/>
      <c r="N180" s="72"/>
      <c r="O180" s="32"/>
      <c r="P180" s="72"/>
      <c r="Q180" s="32"/>
      <c r="R180" s="72"/>
      <c r="S180" s="32"/>
      <c r="T180" s="72"/>
      <c r="U180" s="32"/>
      <c r="V180" s="72"/>
      <c r="W180" s="32"/>
      <c r="X180" s="72"/>
      <c r="Y180" s="32"/>
      <c r="Z180" s="72"/>
      <c r="AA180" s="32"/>
      <c r="AB180" s="72"/>
      <c r="AC180" s="32"/>
      <c r="AD180" s="72"/>
      <c r="AE180" s="32"/>
      <c r="AF180" s="19"/>
      <c r="AQ180" s="56"/>
    </row>
    <row r="181" spans="1:43" s="16" customFormat="1" ht="18.75">
      <c r="A181" s="2" t="s">
        <v>27</v>
      </c>
      <c r="B181" s="33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75">
      <c r="A182" s="36" t="s">
        <v>68</v>
      </c>
      <c r="B182" s="33"/>
      <c r="C182" s="32"/>
      <c r="D182" s="32"/>
      <c r="E182" s="32"/>
      <c r="F182" s="32"/>
      <c r="G182" s="32"/>
      <c r="H182" s="72"/>
      <c r="I182" s="44"/>
      <c r="J182" s="72"/>
      <c r="K182" s="44"/>
      <c r="L182" s="72"/>
      <c r="M182" s="44"/>
      <c r="N182" s="72"/>
      <c r="O182" s="44"/>
      <c r="P182" s="72"/>
      <c r="Q182" s="44"/>
      <c r="R182" s="72"/>
      <c r="S182" s="44"/>
      <c r="T182" s="72"/>
      <c r="U182" s="44"/>
      <c r="V182" s="72"/>
      <c r="W182" s="44"/>
      <c r="X182" s="72"/>
      <c r="Y182" s="44"/>
      <c r="Z182" s="72"/>
      <c r="AA182" s="44"/>
      <c r="AB182" s="72"/>
      <c r="AC182" s="44"/>
      <c r="AD182" s="72"/>
      <c r="AE182" s="44"/>
      <c r="AF182" s="19"/>
      <c r="AQ182" s="56"/>
    </row>
    <row r="183" spans="1:43" s="16" customFormat="1" ht="18.75">
      <c r="A183" s="3" t="s">
        <v>30</v>
      </c>
      <c r="B183" s="35">
        <f>B185</f>
        <v>32072.400000000005</v>
      </c>
      <c r="C183" s="32">
        <v>5891.34</v>
      </c>
      <c r="D183" s="32">
        <v>5891.34</v>
      </c>
      <c r="E183" s="32">
        <v>5585.04</v>
      </c>
      <c r="F183" s="32">
        <v>17</v>
      </c>
      <c r="G183" s="32">
        <v>95</v>
      </c>
      <c r="H183" s="72">
        <f>H184+H185</f>
        <v>1135.492</v>
      </c>
      <c r="I183" s="32">
        <f aca="true" t="shared" si="24" ref="I183:AE183">I184+I185</f>
        <v>524.4</v>
      </c>
      <c r="J183" s="72">
        <f t="shared" si="24"/>
        <v>2444.572</v>
      </c>
      <c r="K183" s="32">
        <f t="shared" si="24"/>
        <v>2648.43</v>
      </c>
      <c r="L183" s="72">
        <f t="shared" si="24"/>
        <v>2311.272</v>
      </c>
      <c r="M183" s="32">
        <f t="shared" si="24"/>
        <v>2412.21</v>
      </c>
      <c r="N183" s="72">
        <f t="shared" si="24"/>
        <v>2600.572</v>
      </c>
      <c r="O183" s="32">
        <f t="shared" si="24"/>
        <v>0</v>
      </c>
      <c r="P183" s="72">
        <f t="shared" si="24"/>
        <v>2311.272</v>
      </c>
      <c r="Q183" s="32">
        <f t="shared" si="24"/>
        <v>0</v>
      </c>
      <c r="R183" s="72">
        <f t="shared" si="24"/>
        <v>3948.464</v>
      </c>
      <c r="S183" s="32">
        <f t="shared" si="24"/>
        <v>0</v>
      </c>
      <c r="T183" s="72">
        <f t="shared" si="24"/>
        <v>2711.272</v>
      </c>
      <c r="U183" s="32">
        <f t="shared" si="24"/>
        <v>0</v>
      </c>
      <c r="V183" s="72">
        <f t="shared" si="24"/>
        <v>3446.766</v>
      </c>
      <c r="W183" s="32">
        <f t="shared" si="24"/>
        <v>0</v>
      </c>
      <c r="X183" s="72">
        <f t="shared" si="24"/>
        <v>2511.272</v>
      </c>
      <c r="Y183" s="32">
        <f t="shared" si="24"/>
        <v>0</v>
      </c>
      <c r="Z183" s="72">
        <f t="shared" si="24"/>
        <v>4019.864</v>
      </c>
      <c r="AA183" s="32">
        <f t="shared" si="24"/>
        <v>0</v>
      </c>
      <c r="AB183" s="72">
        <f t="shared" si="24"/>
        <v>2311.272</v>
      </c>
      <c r="AC183" s="32">
        <f t="shared" si="24"/>
        <v>0</v>
      </c>
      <c r="AD183" s="72">
        <f t="shared" si="24"/>
        <v>2320.31</v>
      </c>
      <c r="AE183" s="32">
        <f t="shared" si="24"/>
        <v>0</v>
      </c>
      <c r="AF183" s="19"/>
      <c r="AQ183" s="56"/>
    </row>
    <row r="184" spans="1:43" s="16" customFormat="1" ht="18.75">
      <c r="A184" s="2" t="s">
        <v>24</v>
      </c>
      <c r="B184" s="64">
        <f>H184+J184+L184+N184+P184+R184+T184+V184+X184+Z184+AB184+AD184</f>
        <v>0</v>
      </c>
      <c r="C184" s="31">
        <v>0</v>
      </c>
      <c r="D184" s="31">
        <v>0</v>
      </c>
      <c r="E184" s="31">
        <f>K184+M184+O184+Q184+S184+U184+W184+Y184+AA184+AC184+AE184</f>
        <v>0</v>
      </c>
      <c r="F184" s="31">
        <v>0</v>
      </c>
      <c r="G184" s="31">
        <v>0</v>
      </c>
      <c r="H184" s="73">
        <v>0</v>
      </c>
      <c r="I184" s="31">
        <v>0</v>
      </c>
      <c r="J184" s="73">
        <v>0</v>
      </c>
      <c r="K184" s="31">
        <v>0</v>
      </c>
      <c r="L184" s="72"/>
      <c r="M184" s="32"/>
      <c r="N184" s="72"/>
      <c r="O184" s="32"/>
      <c r="P184" s="72"/>
      <c r="Q184" s="32"/>
      <c r="R184" s="72"/>
      <c r="S184" s="32"/>
      <c r="T184" s="72"/>
      <c r="U184" s="32"/>
      <c r="V184" s="72"/>
      <c r="W184" s="32"/>
      <c r="X184" s="72"/>
      <c r="Y184" s="32"/>
      <c r="Z184" s="72"/>
      <c r="AA184" s="32"/>
      <c r="AB184" s="72"/>
      <c r="AC184" s="32"/>
      <c r="AD184" s="72"/>
      <c r="AE184" s="32"/>
      <c r="AF184" s="19"/>
      <c r="AQ184" s="56"/>
    </row>
    <row r="185" spans="1:101" s="63" customFormat="1" ht="18.75">
      <c r="A185" s="59" t="s">
        <v>25</v>
      </c>
      <c r="B185" s="60">
        <f>H185+J185+L185+N185+P185+R185+T185+V185+X185+Z185+AB185+AD185</f>
        <v>32072.400000000005</v>
      </c>
      <c r="C185" s="61">
        <f>H185+J185+L185</f>
        <v>5891.336</v>
      </c>
      <c r="D185" s="61">
        <v>5891.34</v>
      </c>
      <c r="E185" s="61">
        <f>I185+K185+M185</f>
        <v>5585.04</v>
      </c>
      <c r="F185" s="61">
        <v>17</v>
      </c>
      <c r="G185" s="61">
        <v>95</v>
      </c>
      <c r="H185" s="73">
        <v>1135.492</v>
      </c>
      <c r="I185" s="61">
        <v>524.4</v>
      </c>
      <c r="J185" s="73">
        <v>2444.572</v>
      </c>
      <c r="K185" s="61">
        <v>2648.43</v>
      </c>
      <c r="L185" s="73">
        <v>2311.272</v>
      </c>
      <c r="M185" s="61">
        <v>2412.21</v>
      </c>
      <c r="N185" s="73">
        <v>2600.572</v>
      </c>
      <c r="O185" s="61"/>
      <c r="P185" s="73">
        <v>2311.272</v>
      </c>
      <c r="Q185" s="61"/>
      <c r="R185" s="73">
        <v>3948.464</v>
      </c>
      <c r="S185" s="61"/>
      <c r="T185" s="73">
        <v>2711.272</v>
      </c>
      <c r="U185" s="61"/>
      <c r="V185" s="73">
        <v>3446.766</v>
      </c>
      <c r="W185" s="61"/>
      <c r="X185" s="73">
        <v>2511.272</v>
      </c>
      <c r="Y185" s="61"/>
      <c r="Z185" s="73">
        <v>4019.864</v>
      </c>
      <c r="AA185" s="61"/>
      <c r="AB185" s="73">
        <v>2311.272</v>
      </c>
      <c r="AC185" s="61"/>
      <c r="AD185" s="73">
        <v>2320.31</v>
      </c>
      <c r="AE185" s="62"/>
      <c r="AF185" s="65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5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</row>
    <row r="186" spans="1:43" s="16" customFormat="1" ht="18.75">
      <c r="A186" s="2" t="s">
        <v>26</v>
      </c>
      <c r="B186" s="33">
        <f>H186+J186+L186+N186+P186+R186+T186+V186+X186+Z186+AB186+AD186</f>
        <v>0</v>
      </c>
      <c r="C186" s="31"/>
      <c r="D186" s="31"/>
      <c r="E186" s="32"/>
      <c r="F186" s="32"/>
      <c r="G186" s="32"/>
      <c r="H186" s="73"/>
      <c r="I186" s="31"/>
      <c r="J186" s="73"/>
      <c r="K186" s="31"/>
      <c r="L186" s="73"/>
      <c r="M186" s="31"/>
      <c r="N186" s="73"/>
      <c r="O186" s="31"/>
      <c r="P186" s="73"/>
      <c r="Q186" s="31"/>
      <c r="R186" s="73"/>
      <c r="S186" s="31"/>
      <c r="T186" s="73"/>
      <c r="U186" s="31"/>
      <c r="V186" s="73"/>
      <c r="W186" s="31"/>
      <c r="X186" s="73"/>
      <c r="Y186" s="31"/>
      <c r="Z186" s="73"/>
      <c r="AA186" s="31"/>
      <c r="AB186" s="73"/>
      <c r="AC186" s="31"/>
      <c r="AD186" s="73"/>
      <c r="AE186" s="32"/>
      <c r="AF186" s="19"/>
      <c r="AQ186" s="56"/>
    </row>
    <row r="187" spans="1:43" s="16" customFormat="1" ht="18.75">
      <c r="A187" s="2" t="s">
        <v>27</v>
      </c>
      <c r="B187" s="33">
        <f>H187+J187+L187+N187+P187+R187+T187+V187+X187+Z187+AB187+AD187</f>
        <v>0</v>
      </c>
      <c r="C187" s="31"/>
      <c r="D187" s="31"/>
      <c r="E187" s="32"/>
      <c r="F187" s="32"/>
      <c r="G187" s="32"/>
      <c r="H187" s="72"/>
      <c r="I187" s="32"/>
      <c r="J187" s="72"/>
      <c r="K187" s="32"/>
      <c r="L187" s="72"/>
      <c r="M187" s="32"/>
      <c r="N187" s="72"/>
      <c r="O187" s="32"/>
      <c r="P187" s="72"/>
      <c r="Q187" s="32"/>
      <c r="R187" s="72"/>
      <c r="S187" s="32"/>
      <c r="T187" s="72"/>
      <c r="U187" s="32"/>
      <c r="V187" s="72"/>
      <c r="W187" s="32"/>
      <c r="X187" s="72"/>
      <c r="Y187" s="32"/>
      <c r="Z187" s="72"/>
      <c r="AA187" s="32"/>
      <c r="AB187" s="72"/>
      <c r="AC187" s="32"/>
      <c r="AD187" s="72"/>
      <c r="AE187" s="32"/>
      <c r="AF187" s="19"/>
      <c r="AQ187" s="56"/>
    </row>
    <row r="188" spans="1:43" s="16" customFormat="1" ht="75" customHeight="1">
      <c r="A188" s="38" t="s">
        <v>69</v>
      </c>
      <c r="B188" s="30"/>
      <c r="C188" s="31"/>
      <c r="D188" s="31"/>
      <c r="E188" s="32"/>
      <c r="F188" s="32"/>
      <c r="G188" s="32"/>
      <c r="H188" s="72"/>
      <c r="I188" s="44"/>
      <c r="J188" s="72"/>
      <c r="K188" s="44"/>
      <c r="L188" s="72"/>
      <c r="M188" s="44"/>
      <c r="N188" s="72"/>
      <c r="O188" s="44"/>
      <c r="P188" s="72"/>
      <c r="Q188" s="44"/>
      <c r="R188" s="72"/>
      <c r="S188" s="44"/>
      <c r="T188" s="72"/>
      <c r="U188" s="44"/>
      <c r="V188" s="72"/>
      <c r="W188" s="44"/>
      <c r="X188" s="72"/>
      <c r="Y188" s="44"/>
      <c r="Z188" s="72"/>
      <c r="AA188" s="44"/>
      <c r="AB188" s="72"/>
      <c r="AC188" s="44"/>
      <c r="AD188" s="72"/>
      <c r="AE188" s="44"/>
      <c r="AF188" s="19"/>
      <c r="AQ188" s="56"/>
    </row>
    <row r="189" spans="1:43" s="16" customFormat="1" ht="60.75" customHeight="1">
      <c r="A189" s="36" t="s">
        <v>70</v>
      </c>
      <c r="B189" s="33"/>
      <c r="C189" s="32"/>
      <c r="D189" s="32"/>
      <c r="E189" s="32"/>
      <c r="F189" s="32"/>
      <c r="G189" s="32"/>
      <c r="H189" s="72"/>
      <c r="I189" s="32"/>
      <c r="J189" s="72"/>
      <c r="K189" s="32"/>
      <c r="L189" s="72"/>
      <c r="M189" s="32"/>
      <c r="N189" s="72"/>
      <c r="O189" s="32"/>
      <c r="P189" s="72"/>
      <c r="Q189" s="32"/>
      <c r="R189" s="72"/>
      <c r="S189" s="32"/>
      <c r="T189" s="72"/>
      <c r="U189" s="32"/>
      <c r="V189" s="72"/>
      <c r="W189" s="32"/>
      <c r="X189" s="72"/>
      <c r="Y189" s="32"/>
      <c r="Z189" s="72"/>
      <c r="AA189" s="32"/>
      <c r="AB189" s="72"/>
      <c r="AC189" s="32"/>
      <c r="AD189" s="72"/>
      <c r="AE189" s="32"/>
      <c r="AF189" s="19"/>
      <c r="AQ189" s="56"/>
    </row>
    <row r="190" spans="1:43" s="16" customFormat="1" ht="18.75">
      <c r="A190" s="3" t="s">
        <v>30</v>
      </c>
      <c r="B190" s="35">
        <f>B191+B192</f>
        <v>4775.999999999999</v>
      </c>
      <c r="C190" s="32">
        <v>1478.64</v>
      </c>
      <c r="D190" s="32">
        <v>1468.64</v>
      </c>
      <c r="E190" s="32">
        <v>1442.46</v>
      </c>
      <c r="F190" s="32">
        <v>30</v>
      </c>
      <c r="G190" s="32">
        <v>98</v>
      </c>
      <c r="H190" s="72">
        <f>H191+H192</f>
        <v>913.25</v>
      </c>
      <c r="I190" s="32">
        <f aca="true" t="shared" si="25" ref="I190:AE190">I191+I192</f>
        <v>885</v>
      </c>
      <c r="J190" s="72">
        <f t="shared" si="25"/>
        <v>565.39</v>
      </c>
      <c r="K190" s="32">
        <f t="shared" si="25"/>
        <v>557.46</v>
      </c>
      <c r="L190" s="72">
        <f t="shared" si="25"/>
        <v>198.17</v>
      </c>
      <c r="M190" s="32">
        <f t="shared" si="25"/>
        <v>212.37</v>
      </c>
      <c r="N190" s="72">
        <f t="shared" si="25"/>
        <v>766</v>
      </c>
      <c r="O190" s="32">
        <f t="shared" si="25"/>
        <v>0</v>
      </c>
      <c r="P190" s="72">
        <f t="shared" si="25"/>
        <v>384.31</v>
      </c>
      <c r="Q190" s="32">
        <f t="shared" si="25"/>
        <v>0</v>
      </c>
      <c r="R190" s="72">
        <f t="shared" si="25"/>
        <v>145.08</v>
      </c>
      <c r="S190" s="32">
        <f t="shared" si="25"/>
        <v>0</v>
      </c>
      <c r="T190" s="72">
        <f t="shared" si="25"/>
        <v>385.68</v>
      </c>
      <c r="U190" s="32">
        <f t="shared" si="25"/>
        <v>0</v>
      </c>
      <c r="V190" s="72">
        <f t="shared" si="25"/>
        <v>144.68</v>
      </c>
      <c r="W190" s="32">
        <f t="shared" si="25"/>
        <v>0</v>
      </c>
      <c r="X190" s="72">
        <f t="shared" si="25"/>
        <v>152.77</v>
      </c>
      <c r="Y190" s="32">
        <f t="shared" si="25"/>
        <v>0</v>
      </c>
      <c r="Z190" s="72">
        <f t="shared" si="25"/>
        <v>399.49</v>
      </c>
      <c r="AA190" s="32">
        <f t="shared" si="25"/>
        <v>0</v>
      </c>
      <c r="AB190" s="72">
        <f t="shared" si="25"/>
        <v>121.82</v>
      </c>
      <c r="AC190" s="32">
        <f t="shared" si="25"/>
        <v>0</v>
      </c>
      <c r="AD190" s="72">
        <f t="shared" si="25"/>
        <v>599.36</v>
      </c>
      <c r="AE190" s="32">
        <f t="shared" si="25"/>
        <v>0</v>
      </c>
      <c r="AF190" s="19"/>
      <c r="AQ190" s="56"/>
    </row>
    <row r="191" spans="1:43" s="16" customFormat="1" ht="18.75">
      <c r="A191" s="2" t="s">
        <v>24</v>
      </c>
      <c r="B191" s="64">
        <f>H191+J191+L191+N191+P191+R191+T191+V191+X191+Z191+AB191+AD191</f>
        <v>0</v>
      </c>
      <c r="C191" s="31">
        <v>0</v>
      </c>
      <c r="D191" s="31">
        <v>0</v>
      </c>
      <c r="E191" s="31">
        <f>K191+M191+O191+Q191+S191+U191+W191+Y191+AA191+AC191+AE191</f>
        <v>0</v>
      </c>
      <c r="F191" s="31">
        <v>0</v>
      </c>
      <c r="G191" s="31">
        <v>0</v>
      </c>
      <c r="H191" s="73">
        <v>0</v>
      </c>
      <c r="I191" s="31">
        <v>0</v>
      </c>
      <c r="J191" s="73">
        <v>0</v>
      </c>
      <c r="K191" s="31">
        <v>0</v>
      </c>
      <c r="L191" s="73">
        <v>0</v>
      </c>
      <c r="M191" s="31">
        <v>0</v>
      </c>
      <c r="N191" s="73">
        <v>0</v>
      </c>
      <c r="O191" s="31"/>
      <c r="P191" s="73">
        <v>0</v>
      </c>
      <c r="Q191" s="31"/>
      <c r="R191" s="73">
        <v>0</v>
      </c>
      <c r="S191" s="31"/>
      <c r="T191" s="73">
        <v>0</v>
      </c>
      <c r="U191" s="31"/>
      <c r="V191" s="73">
        <v>0</v>
      </c>
      <c r="W191" s="31"/>
      <c r="X191" s="73">
        <v>0</v>
      </c>
      <c r="Y191" s="31"/>
      <c r="Z191" s="73">
        <v>0</v>
      </c>
      <c r="AA191" s="31"/>
      <c r="AB191" s="73">
        <v>0</v>
      </c>
      <c r="AC191" s="31"/>
      <c r="AD191" s="73">
        <v>0</v>
      </c>
      <c r="AE191" s="31"/>
      <c r="AF191" s="19"/>
      <c r="AQ191" s="56"/>
    </row>
    <row r="192" spans="1:101" s="63" customFormat="1" ht="18.75">
      <c r="A192" s="59" t="s">
        <v>25</v>
      </c>
      <c r="B192" s="60">
        <f>H192+J192+L192+N192+P192+R192+T192+V192+X192+Z192+AB192+AD192</f>
        <v>4775.999999999999</v>
      </c>
      <c r="C192" s="61">
        <v>1478.64</v>
      </c>
      <c r="D192" s="61">
        <v>1478.64</v>
      </c>
      <c r="E192" s="61">
        <v>1442.46</v>
      </c>
      <c r="F192" s="61">
        <v>30</v>
      </c>
      <c r="G192" s="61">
        <v>98</v>
      </c>
      <c r="H192" s="73">
        <v>913.25</v>
      </c>
      <c r="I192" s="61">
        <v>885</v>
      </c>
      <c r="J192" s="73">
        <v>565.39</v>
      </c>
      <c r="K192" s="61">
        <v>557.46</v>
      </c>
      <c r="L192" s="73">
        <v>198.17</v>
      </c>
      <c r="M192" s="61">
        <v>212.37</v>
      </c>
      <c r="N192" s="73">
        <v>766</v>
      </c>
      <c r="O192" s="61"/>
      <c r="P192" s="73">
        <v>384.31</v>
      </c>
      <c r="Q192" s="61"/>
      <c r="R192" s="73">
        <v>145.08</v>
      </c>
      <c r="S192" s="61"/>
      <c r="T192" s="73">
        <v>385.68</v>
      </c>
      <c r="U192" s="61"/>
      <c r="V192" s="73">
        <v>144.68</v>
      </c>
      <c r="W192" s="61"/>
      <c r="X192" s="73">
        <v>152.77</v>
      </c>
      <c r="Y192" s="61"/>
      <c r="Z192" s="73">
        <v>399.49</v>
      </c>
      <c r="AA192" s="61"/>
      <c r="AB192" s="73">
        <v>121.82</v>
      </c>
      <c r="AC192" s="61"/>
      <c r="AD192" s="73">
        <v>599.36</v>
      </c>
      <c r="AE192" s="61"/>
      <c r="AF192" s="65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5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</row>
    <row r="193" spans="1:43" s="16" customFormat="1" ht="18.75">
      <c r="A193" s="2" t="s">
        <v>26</v>
      </c>
      <c r="B193" s="33">
        <f>H193+J193+L193+N193+P193+R193+T193+V193+X193+Z193+AB193+AD193</f>
        <v>0</v>
      </c>
      <c r="C193" s="31"/>
      <c r="D193" s="31"/>
      <c r="E193" s="32"/>
      <c r="F193" s="32"/>
      <c r="G193" s="32"/>
      <c r="H193" s="72"/>
      <c r="I193" s="32"/>
      <c r="J193" s="72"/>
      <c r="K193" s="32"/>
      <c r="L193" s="72"/>
      <c r="M193" s="32"/>
      <c r="N193" s="72"/>
      <c r="O193" s="32"/>
      <c r="P193" s="72"/>
      <c r="Q193" s="32"/>
      <c r="R193" s="72"/>
      <c r="S193" s="32"/>
      <c r="T193" s="72"/>
      <c r="U193" s="32"/>
      <c r="V193" s="72"/>
      <c r="W193" s="32"/>
      <c r="X193" s="72"/>
      <c r="Y193" s="32"/>
      <c r="Z193" s="72"/>
      <c r="AA193" s="32"/>
      <c r="AB193" s="72"/>
      <c r="AC193" s="32"/>
      <c r="AD193" s="72"/>
      <c r="AE193" s="32"/>
      <c r="AF193" s="19"/>
      <c r="AQ193" s="56"/>
    </row>
    <row r="194" spans="1:43" s="16" customFormat="1" ht="18.75">
      <c r="A194" s="2" t="s">
        <v>27</v>
      </c>
      <c r="B194" s="33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44"/>
      <c r="J194" s="72"/>
      <c r="K194" s="44"/>
      <c r="L194" s="72"/>
      <c r="M194" s="44"/>
      <c r="N194" s="72"/>
      <c r="O194" s="44"/>
      <c r="P194" s="72"/>
      <c r="Q194" s="44"/>
      <c r="R194" s="72"/>
      <c r="S194" s="44"/>
      <c r="T194" s="72"/>
      <c r="U194" s="44"/>
      <c r="V194" s="72"/>
      <c r="W194" s="44"/>
      <c r="X194" s="72"/>
      <c r="Y194" s="44"/>
      <c r="Z194" s="72"/>
      <c r="AA194" s="44"/>
      <c r="AB194" s="72"/>
      <c r="AC194" s="44"/>
      <c r="AD194" s="72"/>
      <c r="AE194" s="44"/>
      <c r="AF194" s="19"/>
      <c r="AQ194" s="56"/>
    </row>
    <row r="195" spans="1:32" ht="22.5" customHeight="1">
      <c r="A195" s="3" t="s">
        <v>31</v>
      </c>
      <c r="B195" s="35">
        <f>SUM(B196:B199)</f>
        <v>206487.73599999998</v>
      </c>
      <c r="C195" s="32">
        <f>C196+C197+C199</f>
        <v>50448.763</v>
      </c>
      <c r="D195" s="32">
        <f>SUM(D196:D199)</f>
        <v>50448.763</v>
      </c>
      <c r="E195" s="32">
        <f>E197+E196</f>
        <v>44733.49999999999</v>
      </c>
      <c r="F195" s="32">
        <v>16.12</v>
      </c>
      <c r="G195" s="32">
        <v>89</v>
      </c>
      <c r="H195" s="72">
        <f>H197+H196</f>
        <v>15112.823999999999</v>
      </c>
      <c r="I195" s="44">
        <f>I190+I183+I177+I171+I165+I157+I152+I147+I141+I131+I125+I111+I105+I99+I91+I85+I79+I73+I65+I59+I53</f>
        <v>11325.130000000001</v>
      </c>
      <c r="J195" s="72">
        <f>J196+J197</f>
        <v>17587.024999999998</v>
      </c>
      <c r="K195" s="44">
        <f>K197+K196</f>
        <v>17756.229999999996</v>
      </c>
      <c r="L195" s="72">
        <f>SUM(L196:L199)</f>
        <v>17748.914</v>
      </c>
      <c r="M195" s="44">
        <f aca="true" t="shared" si="26" ref="M195:AE195">M197+M196</f>
        <v>15652.140000000001</v>
      </c>
      <c r="N195" s="72">
        <f t="shared" si="26"/>
        <v>17138.274999999998</v>
      </c>
      <c r="O195" s="44">
        <f t="shared" si="26"/>
        <v>0</v>
      </c>
      <c r="P195" s="72">
        <f t="shared" si="26"/>
        <v>19494.872</v>
      </c>
      <c r="Q195" s="44">
        <f t="shared" si="26"/>
        <v>0</v>
      </c>
      <c r="R195" s="72">
        <f t="shared" si="26"/>
        <v>19134.986</v>
      </c>
      <c r="S195" s="44">
        <f t="shared" si="26"/>
        <v>0</v>
      </c>
      <c r="T195" s="72">
        <f t="shared" si="26"/>
        <v>18927.113999999998</v>
      </c>
      <c r="U195" s="44">
        <f t="shared" si="26"/>
        <v>0</v>
      </c>
      <c r="V195" s="72">
        <f t="shared" si="26"/>
        <v>16145.258</v>
      </c>
      <c r="W195" s="44">
        <f t="shared" si="26"/>
        <v>0</v>
      </c>
      <c r="X195" s="72">
        <f t="shared" si="26"/>
        <v>16041.835000000001</v>
      </c>
      <c r="Y195" s="44">
        <f t="shared" si="26"/>
        <v>0</v>
      </c>
      <c r="Z195" s="72">
        <f t="shared" si="26"/>
        <v>18631.779</v>
      </c>
      <c r="AA195" s="44">
        <f t="shared" si="26"/>
        <v>0</v>
      </c>
      <c r="AB195" s="72">
        <f t="shared" si="26"/>
        <v>13691.074</v>
      </c>
      <c r="AC195" s="44">
        <f t="shared" si="26"/>
        <v>0</v>
      </c>
      <c r="AD195" s="72">
        <f t="shared" si="26"/>
        <v>16833.78</v>
      </c>
      <c r="AE195" s="44">
        <f t="shared" si="26"/>
        <v>0</v>
      </c>
      <c r="AF195" s="19"/>
    </row>
    <row r="196" spans="1:43" s="16" customFormat="1" ht="26.25" customHeight="1">
      <c r="A196" s="2" t="s">
        <v>24</v>
      </c>
      <c r="B196" s="35">
        <f>H196+J196+L196+N196+P196+R196+T196+V196+X196+Z196+AB196+AD196</f>
        <v>798.4</v>
      </c>
      <c r="C196" s="32">
        <v>35.24</v>
      </c>
      <c r="D196" s="32">
        <f>D12+D18+D24+D30+D36+D42+D48+D54+D60+D66+D74+D80+D86+D92</f>
        <v>35.239999999999995</v>
      </c>
      <c r="E196" s="32">
        <f>I196+K196+M196</f>
        <v>35.2</v>
      </c>
      <c r="F196" s="32">
        <v>0</v>
      </c>
      <c r="G196" s="32">
        <v>0</v>
      </c>
      <c r="H196" s="72">
        <f>H191+H184+H178+H172+H166+H158+H153+H148+H142+H137+H132+H126+H112+H106+H100+H92+H86+H74+H66+H60+H54+H18+H12+H48+H42+H36+H24</f>
        <v>0</v>
      </c>
      <c r="I196" s="44">
        <f aca="true" t="shared" si="27" ref="I196:AE196">I191+I184+I178+I172+I166+I158+I153+I148+I142+I137+I132+I126+I112+I106+I100+I92+I86+I74+I66+I60+I54+I18+I12+I48+I42+I36+I24</f>
        <v>0</v>
      </c>
      <c r="J196" s="72">
        <f t="shared" si="27"/>
        <v>17.619999999999997</v>
      </c>
      <c r="K196" s="44">
        <f t="shared" si="27"/>
        <v>0</v>
      </c>
      <c r="L196" s="72">
        <f t="shared" si="27"/>
        <v>17.619999999999997</v>
      </c>
      <c r="M196" s="44">
        <f t="shared" si="27"/>
        <v>35.2</v>
      </c>
      <c r="N196" s="72">
        <f>N12+N18</f>
        <v>17.619999999999997</v>
      </c>
      <c r="O196" s="44">
        <f t="shared" si="27"/>
        <v>0</v>
      </c>
      <c r="P196" s="72">
        <f t="shared" si="27"/>
        <v>17.619999999999997</v>
      </c>
      <c r="Q196" s="44">
        <f t="shared" si="27"/>
        <v>0</v>
      </c>
      <c r="R196" s="72">
        <f t="shared" si="27"/>
        <v>17.619999999999997</v>
      </c>
      <c r="S196" s="44">
        <f t="shared" si="27"/>
        <v>0</v>
      </c>
      <c r="T196" s="72">
        <f>T191+T184+T178+T172+T166+T158+T153+T148+T142+T137+T132+T126+T112+T106+T100+T92+T86+T74+T66+T60+T54+T18+T12+T48+T42+T36+T24</f>
        <v>17.619999999999997</v>
      </c>
      <c r="U196" s="44">
        <f t="shared" si="27"/>
        <v>0</v>
      </c>
      <c r="V196" s="72">
        <f t="shared" si="27"/>
        <v>17.619999999999997</v>
      </c>
      <c r="W196" s="44">
        <f t="shared" si="27"/>
        <v>0</v>
      </c>
      <c r="X196" s="72">
        <f t="shared" si="27"/>
        <v>319.62</v>
      </c>
      <c r="Y196" s="44">
        <f t="shared" si="27"/>
        <v>0</v>
      </c>
      <c r="Z196" s="72">
        <f t="shared" si="27"/>
        <v>241.12</v>
      </c>
      <c r="AA196" s="44">
        <f t="shared" si="27"/>
        <v>0</v>
      </c>
      <c r="AB196" s="72">
        <f t="shared" si="27"/>
        <v>97.52000000000001</v>
      </c>
      <c r="AC196" s="44">
        <f t="shared" si="27"/>
        <v>0</v>
      </c>
      <c r="AD196" s="72">
        <f t="shared" si="27"/>
        <v>16.8</v>
      </c>
      <c r="AE196" s="44">
        <f t="shared" si="27"/>
        <v>0</v>
      </c>
      <c r="AF196" s="19"/>
      <c r="AQ196" s="56"/>
    </row>
    <row r="197" spans="1:43" s="16" customFormat="1" ht="22.5" customHeight="1">
      <c r="A197" s="2" t="s">
        <v>25</v>
      </c>
      <c r="B197" s="35">
        <f>B13+B19+B25+B31+B37+B43+B49+B55+B61+B67+B75+B81+B87+B93+B101+B107+B113+B119+B127+B133+B138+B143+B149+B154+B159+B167+B173+B179+B185+B192</f>
        <v>204599.536</v>
      </c>
      <c r="C197" s="32">
        <f>H197+J197+L197</f>
        <v>49323.723</v>
      </c>
      <c r="D197" s="32">
        <f>H197+J197+L197</f>
        <v>49323.723</v>
      </c>
      <c r="E197" s="35">
        <f>I197+K197+M197</f>
        <v>44698.299999999996</v>
      </c>
      <c r="F197" s="32">
        <v>14.39</v>
      </c>
      <c r="G197" s="32">
        <v>89</v>
      </c>
      <c r="H197" s="72">
        <f>H13+H19+H25+H31+H37+H43+H49+H55+H61+H67+H75+H81+H87+H93+H101+H107+H113+H119+H127+H133+H138+H143+H149+H154+H159+H167+H173+H179+H185+H192</f>
        <v>15112.823999999999</v>
      </c>
      <c r="I197" s="44">
        <f>I13+I19+I25+I31+I37+I43+I49+I55+I61+I67+I75+I81+I87+I93+I101+I107+I113+I119+I127+I133+I138+I143+I149+I154+I159+I167+I173+I179+I185+I192</f>
        <v>11325.130000000001</v>
      </c>
      <c r="J197" s="72">
        <f>J13+J19+J25+J31+J37+J43+J49+J55+J61+J67+J75+J81+J87+J93+J101+J107+J113+J119+J127+J133+J138+J143+J149+J154+J159+J167+J173+J179+J185+J192</f>
        <v>17569.405</v>
      </c>
      <c r="K197" s="44">
        <f>K13+K19+K25+K31+K37+K43+K49+K55+K61+K67+K75+K81+K87+K93+K101+K107+K113+K119+K127+K133+K138+K143+K149+K154+K159+K167+K173+K179+K185+K192</f>
        <v>17756.229999999996</v>
      </c>
      <c r="L197" s="72">
        <f>L192+L185+L179+L173+L167+L159+L154+L149+L143+L138+L133+L127+L119+L113+L107+L101+L93+L87+L81+L75+L67+L61+L55+L49+L43+L37+L31+L25+L13+L19-L119</f>
        <v>16641.494000000002</v>
      </c>
      <c r="M197" s="44">
        <f aca="true" t="shared" si="28" ref="M197:X197">M13+M19+M25+M31+M37+M43+M49+M55+M61+M67+M75+M81+M87+M93+M101+M107+M113+M119+M127+M133+M138+M143+M149+M154+M159+M167+M173+M179+M185+M192</f>
        <v>15616.94</v>
      </c>
      <c r="N197" s="72">
        <f t="shared" si="28"/>
        <v>17120.655</v>
      </c>
      <c r="O197" s="44">
        <f t="shared" si="28"/>
        <v>0</v>
      </c>
      <c r="P197" s="72">
        <f t="shared" si="28"/>
        <v>19477.252</v>
      </c>
      <c r="Q197" s="44">
        <f t="shared" si="28"/>
        <v>0</v>
      </c>
      <c r="R197" s="72">
        <f t="shared" si="28"/>
        <v>19117.366</v>
      </c>
      <c r="S197" s="44">
        <f t="shared" si="28"/>
        <v>0</v>
      </c>
      <c r="T197" s="72">
        <f t="shared" si="28"/>
        <v>18909.494</v>
      </c>
      <c r="U197" s="44">
        <f t="shared" si="28"/>
        <v>0</v>
      </c>
      <c r="V197" s="72">
        <f t="shared" si="28"/>
        <v>16127.637999999999</v>
      </c>
      <c r="W197" s="44">
        <f t="shared" si="28"/>
        <v>0</v>
      </c>
      <c r="X197" s="72">
        <f t="shared" si="28"/>
        <v>15722.215</v>
      </c>
      <c r="Y197" s="44">
        <f aca="true" t="shared" si="29" ref="Y197:AE197">Y192+Y185+Y179+Y173+Y167+Y159+Y154+Y149+Y143+Y138+Y133+Y127+Y119+Y113+Y107+Y101+Y93+Y87+Y81+Y75+Y67+Y61+Y55+Y49+Y43+Y37+Y31+Y25+Y13</f>
        <v>0</v>
      </c>
      <c r="Z197" s="72">
        <f>Z13+Z19+Z25+Z31+Z37+Z43+Z49+Z55+Z61+Z67+Z75+Z81+Z87+Z93+Z101+Z107+Z113+Z119+Z127+Z133+Z138+Z143+Z149+Z154+Z159+Z167+Z173+Z179+Z185+Z192</f>
        <v>18390.659</v>
      </c>
      <c r="AA197" s="44">
        <f t="shared" si="29"/>
        <v>0</v>
      </c>
      <c r="AB197" s="72">
        <f>AB13+AB19+AB25+AB31+AB37+AB43+AB49+AB55+AB61+AB67+AB75+AB81+AB87+AB93+AB101+AB107+AB113+AB119+AB127+AB133+AB138+AB143+AB149+AB154+AB159+AB167+AB173+AB179+AB185+AB192</f>
        <v>13593.554</v>
      </c>
      <c r="AC197" s="44"/>
      <c r="AD197" s="72">
        <f>AD13+AD19+AD25+AD31+AD37+AD43+AD49+AD55+AD61+AD67+AD75+AD81+AD87+AD93+AD101+AD107+AD113+AD119+AD127+AD133+AD138+AD143+AD149+AD154+AD159+AD167+AD173+AD179+AD185+AD192</f>
        <v>16816.98</v>
      </c>
      <c r="AE197" s="44">
        <f t="shared" si="29"/>
        <v>0</v>
      </c>
      <c r="AF197" s="19"/>
      <c r="AQ197" s="56"/>
    </row>
    <row r="198" spans="1:43" s="16" customFormat="1" ht="18.75">
      <c r="A198" s="2" t="s">
        <v>26</v>
      </c>
      <c r="B198" s="33">
        <f>H198+J198+L198+N198+P198+R198+T198+V198+X198+Z198+AB198+AD198</f>
        <v>0</v>
      </c>
      <c r="C198" s="31">
        <f>I198+K198+M198+O198+Q198+S198+U198+W198+Y198+AA198+AC198+AE198</f>
        <v>0</v>
      </c>
      <c r="D198" s="31"/>
      <c r="E198" s="32">
        <f>K198+M198+O198+Q198+S198+U198+W198+Y198+AA198+AC198+AE198</f>
        <v>0</v>
      </c>
      <c r="F198" s="32"/>
      <c r="G198" s="32"/>
      <c r="H198" s="72"/>
      <c r="I198" s="44"/>
      <c r="J198" s="72"/>
      <c r="K198" s="44"/>
      <c r="L198" s="72"/>
      <c r="M198" s="44"/>
      <c r="N198" s="72"/>
      <c r="O198" s="44"/>
      <c r="P198" s="72"/>
      <c r="Q198" s="44"/>
      <c r="R198" s="72"/>
      <c r="S198" s="44"/>
      <c r="T198" s="72"/>
      <c r="U198" s="44"/>
      <c r="V198" s="72"/>
      <c r="W198" s="44"/>
      <c r="X198" s="72"/>
      <c r="Y198" s="44"/>
      <c r="Z198" s="72"/>
      <c r="AA198" s="44"/>
      <c r="AB198" s="72"/>
      <c r="AC198" s="44"/>
      <c r="AD198" s="72"/>
      <c r="AE198" s="44"/>
      <c r="AF198" s="19"/>
      <c r="AQ198" s="56"/>
    </row>
    <row r="199" spans="1:43" s="16" customFormat="1" ht="22.5" customHeight="1">
      <c r="A199" s="2" t="s">
        <v>27</v>
      </c>
      <c r="B199" s="35">
        <f>H199+J199+L199+N199+P199+R199+T199+V199+X199+Z199+AB199+AD199</f>
        <v>1089.8</v>
      </c>
      <c r="C199" s="32">
        <v>1089.8</v>
      </c>
      <c r="D199" s="32">
        <v>1089.8</v>
      </c>
      <c r="E199" s="32">
        <f>K199+M199+O199+Q199+S199+U199+W199+Y199+AA199+AC199+AE199</f>
        <v>0</v>
      </c>
      <c r="F199" s="32"/>
      <c r="G199" s="32"/>
      <c r="H199" s="72"/>
      <c r="I199" s="44"/>
      <c r="J199" s="72"/>
      <c r="K199" s="44"/>
      <c r="L199" s="72">
        <v>1089.8</v>
      </c>
      <c r="M199" s="44"/>
      <c r="N199" s="72"/>
      <c r="O199" s="44"/>
      <c r="P199" s="72"/>
      <c r="Q199" s="44"/>
      <c r="R199" s="72"/>
      <c r="S199" s="44"/>
      <c r="T199" s="72"/>
      <c r="U199" s="44"/>
      <c r="V199" s="72"/>
      <c r="W199" s="44"/>
      <c r="X199" s="72"/>
      <c r="Y199" s="44"/>
      <c r="Z199" s="72"/>
      <c r="AA199" s="44"/>
      <c r="AB199" s="72"/>
      <c r="AC199" s="44"/>
      <c r="AD199" s="72"/>
      <c r="AE199" s="44"/>
      <c r="AF199" s="19"/>
      <c r="AQ199" s="56"/>
    </row>
    <row r="200" spans="2:30" ht="35.25" customHeight="1">
      <c r="B200" s="46"/>
      <c r="H200" s="1"/>
      <c r="J200" s="1"/>
      <c r="K200" s="50"/>
      <c r="L200" s="1"/>
      <c r="N200" s="1"/>
      <c r="P200" s="1"/>
      <c r="R200" s="1"/>
      <c r="T200" s="5"/>
      <c r="V200" s="5"/>
      <c r="X200" s="5"/>
      <c r="Z200" s="5"/>
      <c r="AB200" s="5"/>
      <c r="AD200" s="5"/>
    </row>
    <row r="201" spans="2:44" ht="35.25" customHeight="1">
      <c r="B201" s="154" t="s">
        <v>72</v>
      </c>
      <c r="C201" s="154"/>
      <c r="D201" s="154"/>
      <c r="E201" s="154"/>
      <c r="F201" s="154"/>
      <c r="G201" s="154"/>
      <c r="H201" s="155" t="s">
        <v>86</v>
      </c>
      <c r="I201" s="155"/>
      <c r="J201" s="155"/>
      <c r="K201" s="5"/>
      <c r="L201" s="5"/>
      <c r="M201" s="5"/>
      <c r="N201" s="5"/>
      <c r="O201" s="5"/>
      <c r="P201" s="5"/>
      <c r="Q201" s="6"/>
      <c r="R201" s="5"/>
      <c r="S201" s="5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R201" s="4"/>
    </row>
    <row r="202" spans="2:44" ht="25.5" customHeight="1">
      <c r="B202" s="21"/>
      <c r="C202" s="21"/>
      <c r="D202" s="21"/>
      <c r="E202" s="21"/>
      <c r="F202" s="21"/>
      <c r="G202" s="21"/>
      <c r="H202" s="40"/>
      <c r="I202" s="40"/>
      <c r="J202" s="40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65.25" customHeight="1">
      <c r="B203" s="154" t="s">
        <v>73</v>
      </c>
      <c r="C203" s="154"/>
      <c r="D203" s="154"/>
      <c r="E203" s="154"/>
      <c r="F203" s="21"/>
      <c r="G203" s="21"/>
      <c r="H203" s="40"/>
      <c r="I203" s="40" t="s">
        <v>74</v>
      </c>
      <c r="J203" s="40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3:44" ht="19.5" customHeight="1">
      <c r="C204" s="4"/>
      <c r="D204" s="4"/>
      <c r="E204" s="4"/>
      <c r="F204" s="4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2:44" ht="48.75" customHeight="1">
      <c r="B205" s="154" t="s">
        <v>76</v>
      </c>
      <c r="C205" s="154"/>
      <c r="D205" s="154"/>
      <c r="E205" s="154"/>
      <c r="F205" s="15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30" ht="19.5" customHeight="1">
      <c r="B206" s="154" t="s">
        <v>77</v>
      </c>
      <c r="C206" s="154"/>
      <c r="D206" s="154"/>
      <c r="E206" s="154"/>
      <c r="F206" s="154"/>
      <c r="G206" s="154"/>
      <c r="H206" s="1"/>
      <c r="J206" s="1"/>
      <c r="L206" s="1"/>
      <c r="N206" s="1"/>
      <c r="P206" s="1"/>
      <c r="R206" s="1"/>
      <c r="T206" s="5"/>
      <c r="V206" s="5"/>
      <c r="X206" s="5"/>
      <c r="Z206" s="5"/>
      <c r="AB206" s="5"/>
      <c r="AD206" s="5"/>
    </row>
    <row r="207" spans="8:30" ht="15.75"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</sheetData>
  <sheetProtection/>
  <mergeCells count="34">
    <mergeCell ref="AF131:AF133"/>
    <mergeCell ref="AF147:AF149"/>
    <mergeCell ref="AF91:AF93"/>
    <mergeCell ref="AF85:AF87"/>
    <mergeCell ref="B205:F205"/>
    <mergeCell ref="H201:J201"/>
    <mergeCell ref="B201:G201"/>
    <mergeCell ref="AF152:AF159"/>
    <mergeCell ref="B206:G206"/>
    <mergeCell ref="T2:U2"/>
    <mergeCell ref="V2:W2"/>
    <mergeCell ref="X2:Y2"/>
    <mergeCell ref="F2:G2"/>
    <mergeCell ref="B203:E203"/>
    <mergeCell ref="D2:D3"/>
    <mergeCell ref="E2:E3"/>
    <mergeCell ref="N2:O2"/>
    <mergeCell ref="R2:S2"/>
    <mergeCell ref="B2:B3"/>
    <mergeCell ref="C2:C3"/>
    <mergeCell ref="H2:I2"/>
    <mergeCell ref="Z2:AA2"/>
    <mergeCell ref="AD2:AE2"/>
    <mergeCell ref="AF2:AF3"/>
    <mergeCell ref="A1:R1"/>
    <mergeCell ref="AF141:AF143"/>
    <mergeCell ref="T1:AE1"/>
    <mergeCell ref="A2:A3"/>
    <mergeCell ref="AB2:AC2"/>
    <mergeCell ref="J2:K2"/>
    <mergeCell ref="L2:M2"/>
    <mergeCell ref="AF59:AF61"/>
    <mergeCell ref="P2:Q2"/>
    <mergeCell ref="AF136:AF139"/>
  </mergeCells>
  <printOptions/>
  <pageMargins left="0" right="0" top="0" bottom="0" header="0.31496062992125984" footer="0.31496062992125984"/>
  <pageSetup fitToHeight="4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31"/>
  <sheetViews>
    <sheetView zoomScale="110" zoomScaleNormal="110" zoomScalePageLayoutView="0" workbookViewId="0" topLeftCell="A186">
      <selection activeCell="B201" sqref="B201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3" t="s">
        <v>14</v>
      </c>
      <c r="T1" s="139" t="s">
        <v>32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23" t="s">
        <v>14</v>
      </c>
      <c r="AQ1" s="52"/>
    </row>
    <row r="2" spans="1:43" s="9" customFormat="1" ht="18.75" customHeight="1">
      <c r="A2" s="143" t="s">
        <v>5</v>
      </c>
      <c r="B2" s="152" t="s">
        <v>23</v>
      </c>
      <c r="C2" s="152" t="s">
        <v>19</v>
      </c>
      <c r="D2" s="152" t="s">
        <v>78</v>
      </c>
      <c r="E2" s="152" t="s">
        <v>20</v>
      </c>
      <c r="F2" s="145" t="s">
        <v>15</v>
      </c>
      <c r="G2" s="146"/>
      <c r="H2" s="145" t="s">
        <v>0</v>
      </c>
      <c r="I2" s="146"/>
      <c r="J2" s="145" t="s">
        <v>1</v>
      </c>
      <c r="K2" s="146"/>
      <c r="L2" s="145" t="s">
        <v>2</v>
      </c>
      <c r="M2" s="146"/>
      <c r="N2" s="145" t="s">
        <v>3</v>
      </c>
      <c r="O2" s="146"/>
      <c r="P2" s="145" t="s">
        <v>4</v>
      </c>
      <c r="Q2" s="146"/>
      <c r="R2" s="145" t="s">
        <v>6</v>
      </c>
      <c r="S2" s="146"/>
      <c r="T2" s="145" t="s">
        <v>7</v>
      </c>
      <c r="U2" s="146"/>
      <c r="V2" s="145" t="s">
        <v>8</v>
      </c>
      <c r="W2" s="146"/>
      <c r="X2" s="145" t="s">
        <v>9</v>
      </c>
      <c r="Y2" s="146"/>
      <c r="Z2" s="145" t="s">
        <v>10</v>
      </c>
      <c r="AA2" s="146"/>
      <c r="AB2" s="145" t="s">
        <v>11</v>
      </c>
      <c r="AC2" s="146"/>
      <c r="AD2" s="145" t="s">
        <v>12</v>
      </c>
      <c r="AE2" s="146"/>
      <c r="AF2" s="143" t="s">
        <v>21</v>
      </c>
      <c r="AQ2" s="53"/>
    </row>
    <row r="3" spans="1:43" s="11" customFormat="1" ht="84" customHeight="1">
      <c r="A3" s="144"/>
      <c r="B3" s="153"/>
      <c r="C3" s="153"/>
      <c r="D3" s="153"/>
      <c r="E3" s="153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4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96"/>
      <c r="C6" s="18"/>
      <c r="D6" s="18"/>
      <c r="E6" s="18"/>
      <c r="F6" s="18"/>
      <c r="G6" s="18"/>
      <c r="H6" s="70"/>
      <c r="I6" s="18"/>
      <c r="J6" s="70"/>
      <c r="K6" s="18"/>
      <c r="L6" s="70"/>
      <c r="M6" s="18"/>
      <c r="N6" s="70"/>
      <c r="O6" s="18"/>
      <c r="P6" s="70"/>
      <c r="Q6" s="18"/>
      <c r="R6" s="70"/>
      <c r="S6" s="18"/>
      <c r="T6" s="70"/>
      <c r="U6" s="18"/>
      <c r="V6" s="70"/>
      <c r="W6" s="18"/>
      <c r="X6" s="70"/>
      <c r="Y6" s="18"/>
      <c r="Z6" s="70"/>
      <c r="AA6" s="18"/>
      <c r="AB6" s="70"/>
      <c r="AC6" s="18"/>
      <c r="AD6" s="70"/>
      <c r="AE6" s="18"/>
      <c r="AF6" s="18"/>
      <c r="AQ6" s="55"/>
    </row>
    <row r="7" spans="1:43" s="16" customFormat="1" ht="75" customHeight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26.79</v>
      </c>
      <c r="D11" s="32">
        <f>SUM(D12:D13)</f>
        <v>26.74</v>
      </c>
      <c r="E11" s="32">
        <f>I11+K11+M11+O11+Q11+S11+U11+W11+Y11+AA11+AC11+AE11</f>
        <v>26.73</v>
      </c>
      <c r="F11" s="32">
        <f>E11/B11*100</f>
        <v>26.729999999999997</v>
      </c>
      <c r="G11" s="32">
        <f>E11/C11*100</f>
        <v>99.77603583426652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0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f>H12+J12+L12+N12</f>
        <v>22.77</v>
      </c>
      <c r="D12" s="48">
        <v>22.72</v>
      </c>
      <c r="E12" s="29">
        <f>I12+K12+M12+O12+Q12+S12+U12+W12+Y12+AA12+AC12+AE12</f>
        <v>22.71</v>
      </c>
      <c r="F12" s="29">
        <f>E12/B12*100</f>
        <v>26.717647058823523</v>
      </c>
      <c r="G12" s="29">
        <f>E12/C12*100</f>
        <v>99.73649538866931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/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</f>
        <v>4.0200000000000005</v>
      </c>
      <c r="D13" s="61">
        <v>4.02</v>
      </c>
      <c r="E13" s="62">
        <f>I13+K13+M13+O13+Q13+S13+U13+W13+Y13+AA13+AC13+AE13</f>
        <v>4.0200000000000005</v>
      </c>
      <c r="F13" s="62">
        <f>E13/B13*100</f>
        <v>26.8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/>
      <c r="R13" s="61">
        <v>1.34</v>
      </c>
      <c r="S13" s="61"/>
      <c r="T13" s="61">
        <v>1.34</v>
      </c>
      <c r="U13" s="61"/>
      <c r="V13" s="61">
        <v>1.34</v>
      </c>
      <c r="W13" s="61"/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127</v>
      </c>
      <c r="C17" s="31">
        <f>C19+C18</f>
        <v>35.4</v>
      </c>
      <c r="D17" s="31">
        <f>D19+D18</f>
        <v>35.4</v>
      </c>
      <c r="E17" s="32">
        <f>I17+K17+M17+O17+Q17+S17+U17+W17+Y17+AA17+AC17+AE17</f>
        <v>35.4</v>
      </c>
      <c r="F17" s="32">
        <f>E17/B17*100</f>
        <v>27.874015748031493</v>
      </c>
      <c r="G17" s="32">
        <f>E17/C17*100</f>
        <v>100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11.799999999999999</v>
      </c>
      <c r="Q17" s="44">
        <f t="shared" si="1"/>
        <v>0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</f>
        <v>30.089999999999996</v>
      </c>
      <c r="D18" s="31">
        <f>I18+K18+M18+O18</f>
        <v>30.089999999999996</v>
      </c>
      <c r="E18" s="31">
        <f>I18+K18+M18+O18+Q18+S18+U18+W18+Y18+AA18+AC18+AE18</f>
        <v>30.089999999999996</v>
      </c>
      <c r="F18" s="32">
        <f>E18/B18*100</f>
        <v>27.861111111111107</v>
      </c>
      <c r="G18" s="32">
        <f>E18/C18*100</f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/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19</v>
      </c>
      <c r="C19" s="61">
        <f>H19+J19+L19+N19</f>
        <v>5.3100000000000005</v>
      </c>
      <c r="D19" s="61">
        <f>J19+L19+N19</f>
        <v>5.3100000000000005</v>
      </c>
      <c r="E19" s="62">
        <f>I19+K19+M19+O19+Q19+S19+U19+W19+Y19+AA19+AC19+AE19</f>
        <v>5.3100000000000005</v>
      </c>
      <c r="F19" s="62">
        <f>E19/B19*100</f>
        <v>27.94736842105263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1.77</v>
      </c>
      <c r="Q19" s="61"/>
      <c r="R19" s="61">
        <v>1.77</v>
      </c>
      <c r="S19" s="61"/>
      <c r="T19" s="61">
        <v>1.77</v>
      </c>
      <c r="U19" s="61"/>
      <c r="V19" s="61">
        <v>1.77</v>
      </c>
      <c r="W19" s="61"/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100.00000000000003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1.2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J59+L59+N59+P59+R59+T59+V59+X59+Z59+AB59+AD59+H59</f>
        <v>29357.15</v>
      </c>
      <c r="C59" s="29">
        <f>C61+C60</f>
        <v>8931.869999999999</v>
      </c>
      <c r="D59" s="29">
        <f>D61+D60</f>
        <v>8931.87</v>
      </c>
      <c r="E59" s="29">
        <f>E61+E60</f>
        <v>7870.43</v>
      </c>
      <c r="F59" s="29">
        <f>E59/B59*100</f>
        <v>26.809244085342073</v>
      </c>
      <c r="G59" s="29">
        <f>E59/C59*100</f>
        <v>88.11626232804554</v>
      </c>
      <c r="H59" s="71">
        <v>1159.6</v>
      </c>
      <c r="I59" s="43">
        <f aca="true" t="shared" si="3" ref="I59:AE59">I60+I61</f>
        <v>1028.2</v>
      </c>
      <c r="J59" s="71">
        <v>2788.49</v>
      </c>
      <c r="K59" s="43">
        <f t="shared" si="3"/>
        <v>2707.05</v>
      </c>
      <c r="L59" s="71">
        <f t="shared" si="3"/>
        <v>2334.47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0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1713.53</v>
      </c>
      <c r="AC59" s="43">
        <f t="shared" si="3"/>
        <v>0</v>
      </c>
      <c r="AD59" s="71">
        <f t="shared" si="3"/>
        <v>1068.04</v>
      </c>
      <c r="AE59" s="43">
        <f t="shared" si="3"/>
        <v>0</v>
      </c>
      <c r="AF59" s="163" t="s">
        <v>88</v>
      </c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4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29357.15</v>
      </c>
      <c r="C61" s="61">
        <f>H61+J61+L61+N61</f>
        <v>8931.869999999999</v>
      </c>
      <c r="D61" s="61">
        <v>8931.87</v>
      </c>
      <c r="E61" s="61">
        <f>I61+K61+M61+O61+Q61+S61+U61+W61+Y61+AA61+AC61+AE61</f>
        <v>7870.43</v>
      </c>
      <c r="F61" s="61">
        <f>E61/B61*100</f>
        <v>26.809244085342073</v>
      </c>
      <c r="G61" s="61">
        <f>E61/C61*100</f>
        <v>88.11626232804554</v>
      </c>
      <c r="H61" s="61">
        <v>1159.6</v>
      </c>
      <c r="I61" s="61">
        <v>1028.2</v>
      </c>
      <c r="J61" s="61">
        <v>2788.49</v>
      </c>
      <c r="K61" s="61">
        <v>2707.05</v>
      </c>
      <c r="L61" s="61">
        <v>2334.47</v>
      </c>
      <c r="M61" s="61">
        <v>1924.78</v>
      </c>
      <c r="N61" s="61">
        <v>2649.31</v>
      </c>
      <c r="O61" s="61">
        <v>2210.4</v>
      </c>
      <c r="P61" s="61">
        <v>3486.1</v>
      </c>
      <c r="Q61" s="61"/>
      <c r="R61" s="61">
        <v>3379.54</v>
      </c>
      <c r="S61" s="61"/>
      <c r="T61" s="61">
        <v>3735.9</v>
      </c>
      <c r="U61" s="61"/>
      <c r="V61" s="61">
        <v>2978.31</v>
      </c>
      <c r="W61" s="61"/>
      <c r="X61" s="61">
        <v>2040.75</v>
      </c>
      <c r="Y61" s="61"/>
      <c r="Z61" s="61">
        <v>2023.11</v>
      </c>
      <c r="AA61" s="61"/>
      <c r="AB61" s="61">
        <v>1713.53</v>
      </c>
      <c r="AC61" s="61"/>
      <c r="AD61" s="61">
        <v>1068.04</v>
      </c>
      <c r="AE61" s="61"/>
      <c r="AF61" s="16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>
        <f>E65/B65*100</f>
        <v>0</v>
      </c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I66+K66+M66+O66+Q66+S66+U66+W66+Y66+AA66+AC66+AE66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I67+K67+M67+O67+Q67+S67+U67+W67+Y67+AA67+AC67+AE67</f>
        <v>0</v>
      </c>
      <c r="F67" s="62">
        <f>E67/B67*100</f>
        <v>0</v>
      </c>
      <c r="G67" s="62"/>
      <c r="H67" s="62"/>
      <c r="I67" s="62"/>
      <c r="J67" s="62"/>
      <c r="K67" s="62"/>
      <c r="L67" s="61"/>
      <c r="M67" s="62"/>
      <c r="N67" s="62">
        <v>10.1</v>
      </c>
      <c r="O67" s="62"/>
      <c r="P67" s="62"/>
      <c r="Q67" s="62"/>
      <c r="R67" s="62">
        <v>43.4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>
        <f>E73/B73*100</f>
        <v>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I75+K75+M75+O75+Q75+S75+U75+W75+Y75+AA75+AC75+AE75</f>
        <v>0</v>
      </c>
      <c r="F75" s="62">
        <f>E75/B75*100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/>
      <c r="X75" s="62"/>
      <c r="Y75" s="62"/>
      <c r="Z75" s="62"/>
      <c r="AA75" s="62"/>
      <c r="AB75" s="62"/>
      <c r="AC75" s="62"/>
      <c r="AD75" s="62"/>
      <c r="AE75" s="62"/>
      <c r="AF75" s="65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>
        <v>125</v>
      </c>
      <c r="D79" s="31">
        <v>125</v>
      </c>
      <c r="E79" s="32">
        <f>K79+M79+O79+Q79+S79+U79+W79+Y79+AA79+AC79+AE79</f>
        <v>0</v>
      </c>
      <c r="F79" s="32">
        <f>E79/B79*100</f>
        <v>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0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59" t="s">
        <v>93</v>
      </c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v>0</v>
      </c>
      <c r="D80" s="31"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1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v>125</v>
      </c>
      <c r="D81" s="61">
        <v>125</v>
      </c>
      <c r="E81" s="62">
        <f>I81+K81+M81+O81+Q81+S81+U81+W81+Y81+AA81+AC81+AE81</f>
        <v>0</v>
      </c>
      <c r="F81" s="62">
        <f>E81/B81*100</f>
        <v>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1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44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f>C86+C87</f>
        <v>283.5</v>
      </c>
      <c r="D85" s="48">
        <f>D86+D87</f>
        <v>283.5</v>
      </c>
      <c r="E85" s="29">
        <f>E86+E87</f>
        <v>283.5</v>
      </c>
      <c r="F85" s="29">
        <f>E85/B85*100</f>
        <v>56.699999999999996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</f>
        <v>283.5</v>
      </c>
      <c r="D87" s="61">
        <v>283.5</v>
      </c>
      <c r="E87" s="61">
        <f>I87+K87+M87+O87+Q87+S87+U87+W87+Y87+AA87+AC87+AE87</f>
        <v>283.5</v>
      </c>
      <c r="F87" s="61">
        <f>E87/B87*100</f>
        <v>56.699999999999996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/>
      <c r="R87" s="61"/>
      <c r="S87" s="61"/>
      <c r="T87" s="61"/>
      <c r="U87" s="61"/>
      <c r="V87" s="61">
        <v>11.5</v>
      </c>
      <c r="W87" s="61"/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v>5925.05</v>
      </c>
      <c r="D91" s="32">
        <v>5925.05</v>
      </c>
      <c r="E91" s="32">
        <v>4831.09</v>
      </c>
      <c r="F91" s="32">
        <f>E91/B91*100</f>
        <v>27.07585132378326</v>
      </c>
      <c r="G91" s="32">
        <f>E91/C91*100</f>
        <v>81.53669589286167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1319.49</v>
      </c>
      <c r="P91" s="72">
        <f>P92+P93</f>
        <v>1710.88</v>
      </c>
      <c r="Q91" s="44">
        <f t="shared" si="8"/>
        <v>0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60" t="s">
        <v>80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61"/>
      <c r="AQ92" s="56"/>
    </row>
    <row r="93" spans="1:101" s="63" customFormat="1" ht="33" customHeight="1">
      <c r="A93" s="59" t="s">
        <v>25</v>
      </c>
      <c r="B93" s="60">
        <f>H93+J93+L93+N93+P93+R93+T93+V93+X93+Z93+AB93+AD93</f>
        <v>17842.8</v>
      </c>
      <c r="C93" s="61">
        <v>5925.05</v>
      </c>
      <c r="D93" s="61">
        <v>5925.05</v>
      </c>
      <c r="E93" s="61">
        <f>I93+K93+M93+O93+Q93+S93+U93+W93+Y93+AA93+AC93+AE93</f>
        <v>4831.09</v>
      </c>
      <c r="F93" s="61">
        <f>E93/B93*100</f>
        <v>27.07585132378326</v>
      </c>
      <c r="G93" s="61">
        <f>E93/C93*100</f>
        <v>81.53669589286167</v>
      </c>
      <c r="H93" s="61">
        <v>1435.43</v>
      </c>
      <c r="I93" s="61">
        <v>1078.5</v>
      </c>
      <c r="J93" s="61">
        <v>1531.51</v>
      </c>
      <c r="K93" s="61">
        <v>1185.16</v>
      </c>
      <c r="L93" s="61">
        <v>1666.82</v>
      </c>
      <c r="M93" s="61">
        <v>1247.94</v>
      </c>
      <c r="N93" s="61">
        <v>1291.28</v>
      </c>
      <c r="O93" s="61">
        <v>1319.49</v>
      </c>
      <c r="P93" s="61">
        <v>1710.88</v>
      </c>
      <c r="Q93" s="61"/>
      <c r="R93" s="61">
        <v>1747.03</v>
      </c>
      <c r="S93" s="61"/>
      <c r="T93" s="61">
        <v>1782.2</v>
      </c>
      <c r="U93" s="61"/>
      <c r="V93" s="61">
        <v>1276.72</v>
      </c>
      <c r="W93" s="61"/>
      <c r="X93" s="61">
        <v>1377.75</v>
      </c>
      <c r="Y93" s="61"/>
      <c r="Z93" s="61">
        <v>1347.06</v>
      </c>
      <c r="AA93" s="61"/>
      <c r="AB93" s="61">
        <v>1440.48</v>
      </c>
      <c r="AC93" s="61"/>
      <c r="AD93" s="61">
        <v>1235.64</v>
      </c>
      <c r="AE93" s="62"/>
      <c r="AF93" s="162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>
        <f>E99/B99*100</f>
        <v>0</v>
      </c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I100+K100+M100+O100+Q100+S100+U100+W100+Y100+AA100+AC100+AE100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I101+K101+M101+O101+Q101+S101+U101+W101+Y101+AA101+AC101+AE101</f>
        <v>0</v>
      </c>
      <c r="F101" s="62">
        <f>E101/B101*100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/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1">
        <v>196.8</v>
      </c>
      <c r="D105" s="31">
        <v>196.8</v>
      </c>
      <c r="E105" s="32">
        <f>K105+M105+O105+Q105+S105+U105+W105+Y105+AA105+AC105+AE105</f>
        <v>0</v>
      </c>
      <c r="F105" s="32">
        <f>E105/B105*100</f>
        <v>0</v>
      </c>
      <c r="G105" s="32"/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0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 t="s">
        <v>91</v>
      </c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v>196.8</v>
      </c>
      <c r="D107" s="61">
        <v>196.8</v>
      </c>
      <c r="E107" s="62">
        <f>I107+K107+M107+O107+Q107+S107+U107+W107+Y107+AA107+AC107+AE107</f>
        <v>0</v>
      </c>
      <c r="F107" s="62">
        <f>E107/B107*100</f>
        <v>0</v>
      </c>
      <c r="G107" s="62"/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/>
      <c r="D111" s="31"/>
      <c r="E111" s="32">
        <f>K111+M111+O111+Q111+S111+U111+W111+Y111+AA111+AC111+AE111</f>
        <v>0</v>
      </c>
      <c r="F111" s="32">
        <f>E111/B111*100</f>
        <v>0</v>
      </c>
      <c r="G111" s="32"/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9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>
        <f>I112+K112+M112+O112+Q112+S112+U112+W112+Y112+AA112+AC112+AE112</f>
        <v>0</v>
      </c>
      <c r="F112" s="32">
        <v>0</v>
      </c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/>
      <c r="D113" s="61"/>
      <c r="E113" s="62">
        <f>I113+K113+M113+O113+Q113+S113+U113+W113+Y113+AA113+AC113+AE113</f>
        <v>0</v>
      </c>
      <c r="F113" s="62">
        <f>E113/B113*100</f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5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v>1089.8</v>
      </c>
      <c r="D117" s="32"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2">
        <v>0</v>
      </c>
      <c r="D118" s="32"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2">
        <v>0</v>
      </c>
      <c r="D119" s="62"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65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2">
        <v>1089.8</v>
      </c>
      <c r="D121" s="32">
        <v>1089.8</v>
      </c>
      <c r="E121" s="32">
        <v>1089.8</v>
      </c>
      <c r="F121" s="32">
        <f>E121/B121*100</f>
        <v>100</v>
      </c>
      <c r="G121" s="32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43" s="16" customFormat="1" ht="18.75">
      <c r="A123" s="38" t="s">
        <v>30</v>
      </c>
      <c r="B123" s="35">
        <v>13000</v>
      </c>
      <c r="C123" s="31">
        <v>0</v>
      </c>
      <c r="D123" s="31">
        <v>0</v>
      </c>
      <c r="E123" s="32">
        <v>0</v>
      </c>
      <c r="F123" s="32">
        <f>E123/B123*100</f>
        <v>0</v>
      </c>
      <c r="G123" s="32"/>
      <c r="H123" s="72">
        <f>H124+H125</f>
        <v>0</v>
      </c>
      <c r="I123" s="44">
        <f>I124+I125</f>
        <v>0</v>
      </c>
      <c r="J123" s="72">
        <f>J124+J125</f>
        <v>0</v>
      </c>
      <c r="K123" s="44">
        <f>K124+K125</f>
        <v>0</v>
      </c>
      <c r="L123" s="72">
        <v>0</v>
      </c>
      <c r="M123" s="44">
        <f>M124+M125</f>
        <v>0</v>
      </c>
      <c r="N123" s="72">
        <f>N124+N125</f>
        <v>0</v>
      </c>
      <c r="O123" s="44">
        <v>0</v>
      </c>
      <c r="P123" s="72">
        <f aca="true" t="shared" si="13" ref="P123:AE123">P124+P125</f>
        <v>0</v>
      </c>
      <c r="Q123" s="44">
        <f t="shared" si="13"/>
        <v>0</v>
      </c>
      <c r="R123" s="72">
        <v>13000</v>
      </c>
      <c r="S123" s="44">
        <f t="shared" si="13"/>
        <v>0</v>
      </c>
      <c r="T123" s="72">
        <f t="shared" si="13"/>
        <v>0</v>
      </c>
      <c r="U123" s="44">
        <f t="shared" si="13"/>
        <v>0</v>
      </c>
      <c r="V123" s="72">
        <f t="shared" si="13"/>
        <v>0</v>
      </c>
      <c r="W123" s="44">
        <f t="shared" si="13"/>
        <v>0</v>
      </c>
      <c r="X123" s="72">
        <f t="shared" si="13"/>
        <v>0</v>
      </c>
      <c r="Y123" s="44">
        <f t="shared" si="13"/>
        <v>0</v>
      </c>
      <c r="Z123" s="72">
        <f t="shared" si="13"/>
        <v>0</v>
      </c>
      <c r="AA123" s="44">
        <f t="shared" si="13"/>
        <v>0</v>
      </c>
      <c r="AB123" s="72">
        <f t="shared" si="13"/>
        <v>0</v>
      </c>
      <c r="AC123" s="44">
        <f t="shared" si="13"/>
        <v>0</v>
      </c>
      <c r="AD123" s="72">
        <f t="shared" si="13"/>
        <v>0</v>
      </c>
      <c r="AE123" s="44">
        <f t="shared" si="13"/>
        <v>0</v>
      </c>
      <c r="AF123" s="19"/>
      <c r="AQ123" s="56"/>
    </row>
    <row r="124" spans="1:43" s="16" customFormat="1" ht="18.75">
      <c r="A124" s="36" t="s">
        <v>24</v>
      </c>
      <c r="B124" s="64">
        <f>H124+J124+L124+N124+P124+R124+T124+V124+X124+Z124+AB124+AD124</f>
        <v>0</v>
      </c>
      <c r="C124" s="32">
        <v>0</v>
      </c>
      <c r="D124" s="32">
        <v>0</v>
      </c>
      <c r="E124" s="32">
        <f>I124+K124+M124+O124+Q124+S124+U124+W124+Y124+AA124+AC124+AE124</f>
        <v>0</v>
      </c>
      <c r="F124" s="32">
        <v>0</v>
      </c>
      <c r="G124" s="32"/>
      <c r="H124" s="72"/>
      <c r="I124" s="44"/>
      <c r="J124" s="72"/>
      <c r="K124" s="44"/>
      <c r="L124" s="72">
        <v>0</v>
      </c>
      <c r="M124" s="44">
        <v>0</v>
      </c>
      <c r="N124" s="72">
        <v>0</v>
      </c>
      <c r="O124" s="44">
        <v>0</v>
      </c>
      <c r="P124" s="72"/>
      <c r="Q124" s="44"/>
      <c r="R124" s="72">
        <v>0</v>
      </c>
      <c r="S124" s="44"/>
      <c r="T124" s="72"/>
      <c r="U124" s="44"/>
      <c r="V124" s="72"/>
      <c r="W124" s="44"/>
      <c r="X124" s="72"/>
      <c r="Y124" s="44"/>
      <c r="Z124" s="72"/>
      <c r="AA124" s="44"/>
      <c r="AB124" s="72"/>
      <c r="AC124" s="44"/>
      <c r="AD124" s="72"/>
      <c r="AE124" s="44"/>
      <c r="AF124" s="19"/>
      <c r="AQ124" s="56"/>
    </row>
    <row r="125" spans="1:43" s="16" customFormat="1" ht="18.75">
      <c r="A125" s="3" t="s">
        <v>25</v>
      </c>
      <c r="B125" s="41">
        <f>H125+J125+L125+N125+P125+R125+T125+V125+X125+Z125+AB125+AD125</f>
        <v>0</v>
      </c>
      <c r="C125" s="31">
        <v>0</v>
      </c>
      <c r="D125" s="31">
        <v>0</v>
      </c>
      <c r="E125" s="32">
        <f>I125+K125+M125+O125+Q125+S125+U125+W125+Y125+AA125+AC125+AE125</f>
        <v>0</v>
      </c>
      <c r="F125" s="32">
        <v>0</v>
      </c>
      <c r="G125" s="32"/>
      <c r="H125" s="72"/>
      <c r="I125" s="44"/>
      <c r="J125" s="72"/>
      <c r="K125" s="44"/>
      <c r="L125" s="72">
        <v>0</v>
      </c>
      <c r="M125" s="44">
        <v>0</v>
      </c>
      <c r="N125" s="72">
        <v>0</v>
      </c>
      <c r="O125" s="44">
        <v>0</v>
      </c>
      <c r="P125" s="72"/>
      <c r="Q125" s="44"/>
      <c r="R125" s="72">
        <v>0</v>
      </c>
      <c r="S125" s="44"/>
      <c r="T125" s="72"/>
      <c r="U125" s="44"/>
      <c r="V125" s="72"/>
      <c r="W125" s="44"/>
      <c r="X125" s="72"/>
      <c r="Y125" s="44"/>
      <c r="Z125" s="72"/>
      <c r="AA125" s="44"/>
      <c r="AB125" s="72"/>
      <c r="AC125" s="44"/>
      <c r="AD125" s="72"/>
      <c r="AE125" s="44"/>
      <c r="AF125" s="19"/>
      <c r="AQ125" s="56"/>
    </row>
    <row r="126" spans="1:43" s="16" customFormat="1" ht="18.75">
      <c r="A126" s="2" t="s">
        <v>26</v>
      </c>
      <c r="B126" s="39">
        <f>H126+J126+L126+N126+P126+R126+T126+V126+X126+Z126+AB126+AD126</f>
        <v>0</v>
      </c>
      <c r="C126" s="31">
        <v>0</v>
      </c>
      <c r="D126" s="31">
        <v>0</v>
      </c>
      <c r="E126" s="31">
        <f>I126+K126+M126+O126+Q126+S126+U126+W126+Y126+AA126+AC126+AE126</f>
        <v>0</v>
      </c>
      <c r="F126" s="31">
        <v>0</v>
      </c>
      <c r="G126" s="31"/>
      <c r="H126" s="72"/>
      <c r="I126" s="44"/>
      <c r="J126" s="73"/>
      <c r="K126" s="45"/>
      <c r="L126" s="72">
        <v>0</v>
      </c>
      <c r="M126" s="44">
        <v>0</v>
      </c>
      <c r="N126" s="72">
        <v>0</v>
      </c>
      <c r="O126" s="44">
        <v>0</v>
      </c>
      <c r="P126" s="72"/>
      <c r="Q126" s="44"/>
      <c r="R126" s="72">
        <v>0</v>
      </c>
      <c r="S126" s="44"/>
      <c r="T126" s="72"/>
      <c r="U126" s="44"/>
      <c r="V126" s="72"/>
      <c r="W126" s="44"/>
      <c r="X126" s="72"/>
      <c r="Y126" s="44"/>
      <c r="Z126" s="72"/>
      <c r="AA126" s="44"/>
      <c r="AB126" s="72"/>
      <c r="AC126" s="44"/>
      <c r="AD126" s="72"/>
      <c r="AE126" s="44"/>
      <c r="AF126" s="19"/>
      <c r="AQ126" s="56"/>
    </row>
    <row r="127" spans="1:43" s="108" customFormat="1" ht="18.75">
      <c r="A127" s="106" t="s">
        <v>27</v>
      </c>
      <c r="B127" s="39">
        <f>H127+J127+L127+N127+P127+R127+T127+V127+X127+Z127+AB127+AD127</f>
        <v>13000</v>
      </c>
      <c r="C127" s="45">
        <v>0</v>
      </c>
      <c r="D127" s="45">
        <v>0</v>
      </c>
      <c r="E127" s="45">
        <f>I127+K127+M127+O127+Q127+S127+U127+W127+Y127+AA127+AC127+AE127</f>
        <v>0</v>
      </c>
      <c r="F127" s="45">
        <f>E127/B127*100</f>
        <v>0</v>
      </c>
      <c r="G127" s="45"/>
      <c r="H127" s="45"/>
      <c r="I127" s="45"/>
      <c r="J127" s="45"/>
      <c r="K127" s="45"/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/>
      <c r="R127" s="45">
        <v>13000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107"/>
      <c r="AQ127" s="109"/>
    </row>
    <row r="128" spans="1:43" s="16" customFormat="1" ht="18.75">
      <c r="A128" s="2" t="s">
        <v>26</v>
      </c>
      <c r="B128" s="64">
        <f>H128+J128+L128+N128+P128+R128+T128+V128+X128+Z128+AB128+AD128</f>
        <v>0</v>
      </c>
      <c r="C128" s="31"/>
      <c r="D128" s="31"/>
      <c r="E128" s="32"/>
      <c r="F128" s="32"/>
      <c r="G128" s="32"/>
      <c r="H128" s="72"/>
      <c r="I128" s="44"/>
      <c r="J128" s="72"/>
      <c r="K128" s="44"/>
      <c r="L128" s="72"/>
      <c r="M128" s="44"/>
      <c r="N128" s="72"/>
      <c r="O128" s="44"/>
      <c r="P128" s="72"/>
      <c r="Q128" s="44"/>
      <c r="R128" s="72"/>
      <c r="S128" s="44"/>
      <c r="T128" s="72"/>
      <c r="U128" s="44"/>
      <c r="V128" s="72"/>
      <c r="W128" s="44"/>
      <c r="X128" s="72"/>
      <c r="Y128" s="44"/>
      <c r="Z128" s="72"/>
      <c r="AA128" s="44"/>
      <c r="AB128" s="72"/>
      <c r="AC128" s="44"/>
      <c r="AD128" s="72"/>
      <c r="AE128" s="44"/>
      <c r="AF128" s="19"/>
      <c r="AQ128" s="5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v>48</v>
      </c>
      <c r="D130" s="61">
        <v>48</v>
      </c>
      <c r="E130" s="61">
        <v>48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0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H132+J132+L132+N132</f>
        <v>4318.169</v>
      </c>
      <c r="D132" s="29">
        <f>C132</f>
        <v>4318.169</v>
      </c>
      <c r="E132" s="29">
        <f>I132+K132+M132+O132</f>
        <v>4123.41</v>
      </c>
      <c r="F132" s="29">
        <f>E132/B132*100</f>
        <v>52.54491933634069</v>
      </c>
      <c r="G132" s="29">
        <f>E132/C132*100</f>
        <v>95.48977819071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0</v>
      </c>
      <c r="R132" s="71">
        <f t="shared" si="14"/>
        <v>82.62</v>
      </c>
      <c r="S132" s="43">
        <f t="shared" si="14"/>
        <v>0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f t="shared" si="14"/>
        <v>0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60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61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</f>
        <v>4318.169</v>
      </c>
      <c r="D134" s="61">
        <f>C134</f>
        <v>4318.169</v>
      </c>
      <c r="E134" s="61">
        <f>I134+K134+M134+O134+Q134+S134+U134+W134+Y134+AA134+AC134+AE134</f>
        <v>4123.41</v>
      </c>
      <c r="F134" s="61">
        <f>E134/B134*100</f>
        <v>52.54491933634069</v>
      </c>
      <c r="G134" s="61">
        <f>E134/C134*100</f>
        <v>95.48977819071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/>
      <c r="R134" s="61">
        <v>82.62</v>
      </c>
      <c r="S134" s="61"/>
      <c r="T134" s="61">
        <v>0</v>
      </c>
      <c r="U134" s="61"/>
      <c r="V134" s="61">
        <v>40.5</v>
      </c>
      <c r="W134" s="61"/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62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420</v>
      </c>
      <c r="D137" s="32">
        <v>420</v>
      </c>
      <c r="E137" s="32">
        <f>K137+M137+O137+Q137+S137+U137+W137+Y137+AA137+AC137+AE137</f>
        <v>420</v>
      </c>
      <c r="F137" s="32">
        <f>C137/B137*100</f>
        <v>17.976373908577298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50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31">
        <v>0</v>
      </c>
      <c r="E138" s="31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1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v>420</v>
      </c>
      <c r="D139" s="61">
        <v>420</v>
      </c>
      <c r="E139" s="61">
        <f>I139+K139+M139+O139+Q139+S139+U139+W139+Y139+AA139+AC139+AE139</f>
        <v>420</v>
      </c>
      <c r="F139" s="61">
        <f>C139/B139*100</f>
        <v>17.976373908577298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/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1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44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H142+J142+L142+N142</f>
        <v>1766.983</v>
      </c>
      <c r="D142" s="48">
        <f>C142</f>
        <v>1766.983</v>
      </c>
      <c r="E142" s="29">
        <f>K142+M142+O142+Q142+S142+U142+W142+Y142+AA142+AC142+AE142</f>
        <v>1650.1499999999999</v>
      </c>
      <c r="F142" s="29">
        <f>E142/B142*100</f>
        <v>62.752985629731704</v>
      </c>
      <c r="G142" s="29">
        <f>E142/C142*100</f>
        <v>93.38799524387048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0</v>
      </c>
      <c r="R142" s="71">
        <f t="shared" si="16"/>
        <v>0</v>
      </c>
      <c r="S142" s="43">
        <f t="shared" si="16"/>
        <v>0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60" t="s">
        <v>90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v>0</v>
      </c>
      <c r="E143" s="48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61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</f>
        <v>1766.983</v>
      </c>
      <c r="D144" s="61">
        <f>C144</f>
        <v>1766.983</v>
      </c>
      <c r="E144" s="61">
        <f>I144+K144+M144+O144+Q144+S144+U144+W144+Y144+AA144+AC144+AE144</f>
        <v>1650.1499999999999</v>
      </c>
      <c r="F144" s="61">
        <f>E144/B144*100</f>
        <v>62.752985629731704</v>
      </c>
      <c r="G144" s="61">
        <f>E144/C144*100</f>
        <v>93.38799524387048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/>
      <c r="R144" s="73">
        <v>0</v>
      </c>
      <c r="S144" s="61"/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62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75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H148+J148+L148+N148</f>
        <v>12014.580000000002</v>
      </c>
      <c r="D148" s="29">
        <f>C148</f>
        <v>12014.580000000002</v>
      </c>
      <c r="E148" s="29">
        <f>I148+K148+M148+O148</f>
        <v>11479.91</v>
      </c>
      <c r="F148" s="29">
        <f>E148/B148*100</f>
        <v>28.125728873688026</v>
      </c>
      <c r="G148" s="29">
        <f>E148/C148*100</f>
        <v>95.54982363095505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0</v>
      </c>
      <c r="R148" s="71">
        <f t="shared" si="17"/>
        <v>4026.53</v>
      </c>
      <c r="S148" s="43">
        <f t="shared" si="17"/>
        <v>0</v>
      </c>
      <c r="T148" s="71">
        <f t="shared" si="17"/>
        <v>4001.79</v>
      </c>
      <c r="U148" s="43">
        <f t="shared" si="17"/>
        <v>0</v>
      </c>
      <c r="V148" s="71">
        <f t="shared" si="17"/>
        <v>2852.86</v>
      </c>
      <c r="W148" s="43">
        <f t="shared" si="17"/>
        <v>0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60" t="s">
        <v>81</v>
      </c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v>0</v>
      </c>
      <c r="E149" s="48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1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</f>
        <v>12014.580000000002</v>
      </c>
      <c r="D150" s="61">
        <f>C150</f>
        <v>12014.580000000002</v>
      </c>
      <c r="E150" s="61">
        <f>I150+K150+M150+O150+Q150+S150+U150+W150+Y150+AA150+AC150+AE150</f>
        <v>11479.91</v>
      </c>
      <c r="F150" s="61">
        <f>E150/B150*100</f>
        <v>28.125728873688026</v>
      </c>
      <c r="G150" s="61">
        <f>E150/C150*100</f>
        <v>95.54982363095505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0</v>
      </c>
      <c r="R150" s="61">
        <v>4026.53</v>
      </c>
      <c r="S150" s="61">
        <v>0</v>
      </c>
      <c r="T150" s="61">
        <v>4001.79</v>
      </c>
      <c r="U150" s="61">
        <v>0</v>
      </c>
      <c r="V150" s="61">
        <v>2852.86</v>
      </c>
      <c r="W150" s="61">
        <v>0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2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17755.39</v>
      </c>
      <c r="C153" s="29">
        <f>H153+J153+L153+N153</f>
        <v>5472.7300000000005</v>
      </c>
      <c r="D153" s="29">
        <v>5472.73</v>
      </c>
      <c r="E153" s="29">
        <f>M153+K153+I153+O153</f>
        <v>5114.889999999999</v>
      </c>
      <c r="F153" s="29">
        <f>E153/B153*100</f>
        <v>28.80753393758177</v>
      </c>
      <c r="G153" s="29">
        <f>E153/C153*100</f>
        <v>93.46139860727642</v>
      </c>
      <c r="H153" s="71">
        <f>H154+H155</f>
        <v>1052.96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0</v>
      </c>
      <c r="R153" s="71">
        <f t="shared" si="18"/>
        <v>1801.45</v>
      </c>
      <c r="S153" s="29">
        <f t="shared" si="18"/>
        <v>0</v>
      </c>
      <c r="T153" s="71">
        <f t="shared" si="18"/>
        <v>1862.91</v>
      </c>
      <c r="U153" s="29">
        <f t="shared" si="18"/>
        <v>0</v>
      </c>
      <c r="V153" s="71">
        <f t="shared" si="18"/>
        <v>1244.61</v>
      </c>
      <c r="W153" s="29">
        <f t="shared" si="18"/>
        <v>0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81" t="s">
        <v>80</v>
      </c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31">
        <v>0</v>
      </c>
      <c r="E154" s="31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17755.39</v>
      </c>
      <c r="C155" s="61">
        <f>H155+J155+L155+N155</f>
        <v>5472.7300000000005</v>
      </c>
      <c r="D155" s="61">
        <f>C155</f>
        <v>5472.7300000000005</v>
      </c>
      <c r="E155" s="61">
        <f>I155+K155+M155+O155+Q155+S155+U155+W155+Y155+AA155+AC155+AE155</f>
        <v>5114.89</v>
      </c>
      <c r="F155" s="61">
        <f>E155/B155*100</f>
        <v>28.807533937581773</v>
      </c>
      <c r="G155" s="61">
        <f>E155/C155*100</f>
        <v>93.46139860727644</v>
      </c>
      <c r="H155" s="73">
        <v>1052.96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/>
      <c r="R155" s="73">
        <v>1801.45</v>
      </c>
      <c r="S155" s="61"/>
      <c r="T155" s="73">
        <v>1862.91</v>
      </c>
      <c r="U155" s="61"/>
      <c r="V155" s="73">
        <v>1244.61</v>
      </c>
      <c r="W155" s="61"/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H158+J158+L158+N158</f>
        <v>8194.66</v>
      </c>
      <c r="D158" s="29">
        <v>8194.66</v>
      </c>
      <c r="E158" s="29">
        <f>I158+K158+M158+O158</f>
        <v>7313.35</v>
      </c>
      <c r="F158" s="29">
        <f>E158/B158*100</f>
        <v>28.311203158872722</v>
      </c>
      <c r="G158" s="29">
        <f>E158/C158*100</f>
        <v>89.2453134114167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0</v>
      </c>
      <c r="R158" s="71">
        <f t="shared" si="19"/>
        <v>2648.4</v>
      </c>
      <c r="S158" s="29">
        <f t="shared" si="19"/>
        <v>0</v>
      </c>
      <c r="T158" s="71">
        <f t="shared" si="19"/>
        <v>2688.62</v>
      </c>
      <c r="U158" s="29">
        <f t="shared" si="19"/>
        <v>0</v>
      </c>
      <c r="V158" s="71">
        <f t="shared" si="19"/>
        <v>2182.49</v>
      </c>
      <c r="W158" s="29">
        <f t="shared" si="19"/>
        <v>0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83" t="s">
        <v>80</v>
      </c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105">
        <f>H160+J160+L160+N160</f>
        <v>8194.66</v>
      </c>
      <c r="D160" s="105">
        <v>8194.66</v>
      </c>
      <c r="E160" s="61">
        <f>I160+K160+M160+O160+Q160+S160+U160+W160+Y160+AA160+AC160+AE160</f>
        <v>7313.35</v>
      </c>
      <c r="F160" s="61">
        <f>E160/B160*100</f>
        <v>28.311203158872722</v>
      </c>
      <c r="G160" s="61">
        <f>E160/C160*100</f>
        <v>89.2453134114167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/>
      <c r="R160" s="73">
        <v>2648.4</v>
      </c>
      <c r="S160" s="61"/>
      <c r="T160" s="73">
        <v>2688.62</v>
      </c>
      <c r="U160" s="61"/>
      <c r="V160" s="73">
        <v>2182.49</v>
      </c>
      <c r="W160" s="61"/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39.75" customHeight="1">
      <c r="A166" s="3" t="s">
        <v>30</v>
      </c>
      <c r="B166" s="35">
        <f aca="true" t="shared" si="20" ref="B166:B171">H166+J166+L166+N166+P166+R166+T166+V166+X166+Z166+AB166+AD166</f>
        <v>19300.6</v>
      </c>
      <c r="C166" s="29">
        <f>H166+J166+L166+N166</f>
        <v>7706.85</v>
      </c>
      <c r="D166" s="29">
        <f>C166</f>
        <v>7706.85</v>
      </c>
      <c r="E166" s="29">
        <f>I166+K166+M166+O166</f>
        <v>7378.650000000001</v>
      </c>
      <c r="F166" s="29">
        <f>E166/B166*100</f>
        <v>38.23015864791769</v>
      </c>
      <c r="G166" s="29">
        <f>E166/C166*100</f>
        <v>95.74145078728664</v>
      </c>
      <c r="H166" s="71">
        <v>3708.06</v>
      </c>
      <c r="I166" s="29">
        <f aca="true" t="shared" si="21" ref="I166:AE166">I167+I168</f>
        <v>2855.2</v>
      </c>
      <c r="J166" s="71">
        <v>703.6</v>
      </c>
      <c r="K166" s="29">
        <f t="shared" si="21"/>
        <v>1387.8</v>
      </c>
      <c r="L166" s="71">
        <f t="shared" si="21"/>
        <v>928.55</v>
      </c>
      <c r="M166" s="29">
        <f t="shared" si="21"/>
        <v>1020.1</v>
      </c>
      <c r="N166" s="71">
        <v>2366.64</v>
      </c>
      <c r="O166" s="29">
        <f t="shared" si="21"/>
        <v>2115.55</v>
      </c>
      <c r="P166" s="71">
        <f t="shared" si="21"/>
        <v>1643.01</v>
      </c>
      <c r="Q166" s="29">
        <f t="shared" si="21"/>
        <v>0</v>
      </c>
      <c r="R166" s="71">
        <f>R167+R168</f>
        <v>1205.46</v>
      </c>
      <c r="S166" s="29">
        <f t="shared" si="21"/>
        <v>0</v>
      </c>
      <c r="T166" s="71">
        <f t="shared" si="21"/>
        <v>1361.98</v>
      </c>
      <c r="U166" s="29">
        <f t="shared" si="21"/>
        <v>0</v>
      </c>
      <c r="V166" s="71">
        <f t="shared" si="21"/>
        <v>1471.91</v>
      </c>
      <c r="W166" s="29">
        <f t="shared" si="21"/>
        <v>0</v>
      </c>
      <c r="X166" s="71">
        <f t="shared" si="21"/>
        <v>1410.41</v>
      </c>
      <c r="Y166" s="29">
        <f t="shared" si="21"/>
        <v>0</v>
      </c>
      <c r="Z166" s="71">
        <f t="shared" si="21"/>
        <v>1692.26</v>
      </c>
      <c r="AA166" s="29">
        <f t="shared" si="21"/>
        <v>0</v>
      </c>
      <c r="AB166" s="71">
        <f t="shared" si="21"/>
        <v>667.38</v>
      </c>
      <c r="AC166" s="29">
        <f t="shared" si="21"/>
        <v>0</v>
      </c>
      <c r="AD166" s="71">
        <f t="shared" si="21"/>
        <v>2141.34</v>
      </c>
      <c r="AE166" s="29">
        <f t="shared" si="21"/>
        <v>0</v>
      </c>
      <c r="AF166" s="84" t="s">
        <v>80</v>
      </c>
      <c r="AQ166" s="57"/>
    </row>
    <row r="167" spans="1:43" s="16" customFormat="1" ht="18.75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9"/>
      <c r="AQ167" s="56"/>
    </row>
    <row r="168" spans="1:101" s="63" customFormat="1" ht="18.75">
      <c r="A168" s="59" t="s">
        <v>25</v>
      </c>
      <c r="B168" s="60">
        <f t="shared" si="20"/>
        <v>19300.6</v>
      </c>
      <c r="C168" s="61">
        <f>H168+J168+L168+N168</f>
        <v>7706.85</v>
      </c>
      <c r="D168" s="61">
        <f>C168</f>
        <v>7706.85</v>
      </c>
      <c r="E168" s="61">
        <f>I168+K168+M168+O168+Q168+S168+U168+W168+Y168+AA168+AC168+AE168</f>
        <v>7378.650000000001</v>
      </c>
      <c r="F168" s="61">
        <f>E168/B168*100</f>
        <v>38.23015864791769</v>
      </c>
      <c r="G168" s="61">
        <f>E168/C168*100</f>
        <v>95.74145078728664</v>
      </c>
      <c r="H168" s="73">
        <v>3708.06</v>
      </c>
      <c r="I168" s="61">
        <v>2855.2</v>
      </c>
      <c r="J168" s="73">
        <v>703.6</v>
      </c>
      <c r="K168" s="61">
        <v>1387.8</v>
      </c>
      <c r="L168" s="73">
        <v>928.55</v>
      </c>
      <c r="M168" s="61">
        <v>1020.1</v>
      </c>
      <c r="N168" s="73">
        <v>2366.64</v>
      </c>
      <c r="O168" s="61">
        <v>2115.55</v>
      </c>
      <c r="P168" s="73">
        <v>1643.01</v>
      </c>
      <c r="Q168" s="61"/>
      <c r="R168" s="73">
        <v>1205.46</v>
      </c>
      <c r="S168" s="61"/>
      <c r="T168" s="73">
        <v>1361.98</v>
      </c>
      <c r="U168" s="61"/>
      <c r="V168" s="73">
        <v>1471.91</v>
      </c>
      <c r="W168" s="61"/>
      <c r="X168" s="73">
        <v>1410.41</v>
      </c>
      <c r="Y168" s="61"/>
      <c r="Z168" s="73">
        <v>1692.26</v>
      </c>
      <c r="AA168" s="61"/>
      <c r="AB168" s="73">
        <v>667.38</v>
      </c>
      <c r="AC168" s="61"/>
      <c r="AD168" s="73">
        <v>2141.34</v>
      </c>
      <c r="AE168" s="61"/>
      <c r="AF168" s="65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>B174</f>
        <v>1047.9</v>
      </c>
      <c r="C172" s="29">
        <f>H172+J172+L172+N172</f>
        <v>340.948</v>
      </c>
      <c r="D172" s="29">
        <f>C172</f>
        <v>340.948</v>
      </c>
      <c r="E172" s="29">
        <f>I172+K172+M172+O172</f>
        <v>336.45</v>
      </c>
      <c r="F172" s="29">
        <f>E172/B172*100</f>
        <v>32.107071285428</v>
      </c>
      <c r="G172" s="29">
        <f>E172/C172*100</f>
        <v>98.68073723852318</v>
      </c>
      <c r="H172" s="71">
        <f>H173+H174</f>
        <v>82.094</v>
      </c>
      <c r="I172" s="43">
        <f aca="true" t="shared" si="22" ref="I172:AE172">I173+I174</f>
        <v>81.9</v>
      </c>
      <c r="J172" s="71">
        <f t="shared" si="22"/>
        <v>86.29</v>
      </c>
      <c r="K172" s="43">
        <f t="shared" si="22"/>
        <v>84.85</v>
      </c>
      <c r="L172" s="71">
        <f t="shared" si="22"/>
        <v>86.282</v>
      </c>
      <c r="M172" s="43">
        <f t="shared" si="22"/>
        <v>84.85</v>
      </c>
      <c r="N172" s="71">
        <f t="shared" si="22"/>
        <v>86.282</v>
      </c>
      <c r="O172" s="43">
        <f t="shared" si="22"/>
        <v>84.85</v>
      </c>
      <c r="P172" s="71">
        <f t="shared" si="22"/>
        <v>86.282</v>
      </c>
      <c r="Q172" s="43">
        <f t="shared" si="22"/>
        <v>0</v>
      </c>
      <c r="R172" s="71">
        <f t="shared" si="22"/>
        <v>86.282</v>
      </c>
      <c r="S172" s="43">
        <f t="shared" si="22"/>
        <v>0</v>
      </c>
      <c r="T172" s="71">
        <f t="shared" si="22"/>
        <v>86.282</v>
      </c>
      <c r="U172" s="43">
        <f t="shared" si="22"/>
        <v>0</v>
      </c>
      <c r="V172" s="71">
        <f t="shared" si="22"/>
        <v>86.282</v>
      </c>
      <c r="W172" s="43">
        <f t="shared" si="22"/>
        <v>0</v>
      </c>
      <c r="X172" s="71">
        <f t="shared" si="22"/>
        <v>86.282</v>
      </c>
      <c r="Y172" s="43">
        <f t="shared" si="22"/>
        <v>0</v>
      </c>
      <c r="Z172" s="71">
        <f t="shared" si="22"/>
        <v>86.282</v>
      </c>
      <c r="AA172" s="43">
        <f t="shared" si="22"/>
        <v>0</v>
      </c>
      <c r="AB172" s="71">
        <f t="shared" si="22"/>
        <v>102.982</v>
      </c>
      <c r="AC172" s="43">
        <f t="shared" si="22"/>
        <v>0</v>
      </c>
      <c r="AD172" s="71">
        <f t="shared" si="22"/>
        <v>86.278</v>
      </c>
      <c r="AE172" s="43">
        <f t="shared" si="22"/>
        <v>0</v>
      </c>
      <c r="AF172" s="3"/>
      <c r="AQ172" s="57"/>
    </row>
    <row r="173" spans="1:43" s="16" customFormat="1" ht="18.75">
      <c r="A173" s="2" t="s">
        <v>24</v>
      </c>
      <c r="B173" s="64">
        <f>H173+J173+L173+N173+P173+R173+T173+V173+X173+Z173+AB173+AD173</f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>H174+J174+L174+N174+P174+R174+T174+V174+X174+Z174+AB174+AD174</f>
        <v>1047.9</v>
      </c>
      <c r="C174" s="61">
        <f>H174+J174+L174+N174</f>
        <v>340.948</v>
      </c>
      <c r="D174" s="61">
        <f>C174</f>
        <v>340.948</v>
      </c>
      <c r="E174" s="61">
        <f>I174+K174+M174+O174+Q174+S174+U174+W174+Y174+AA174+AC174+AE174</f>
        <v>336.45</v>
      </c>
      <c r="F174" s="61">
        <f>E174/B174*100</f>
        <v>32.107071285428</v>
      </c>
      <c r="G174" s="61">
        <f>E174/C174*100</f>
        <v>98.68073723852318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86.282</v>
      </c>
      <c r="Q174" s="61"/>
      <c r="R174" s="73">
        <v>86.282</v>
      </c>
      <c r="S174" s="61"/>
      <c r="T174" s="73">
        <v>86.282</v>
      </c>
      <c r="U174" s="61"/>
      <c r="V174" s="73">
        <v>86.282</v>
      </c>
      <c r="W174" s="61"/>
      <c r="X174" s="73">
        <v>86.282</v>
      </c>
      <c r="Y174" s="61"/>
      <c r="Z174" s="73">
        <v>86.282</v>
      </c>
      <c r="AA174" s="61"/>
      <c r="AB174" s="73">
        <v>102.982</v>
      </c>
      <c r="AC174" s="61"/>
      <c r="AD174" s="73">
        <v>86.278</v>
      </c>
      <c r="AE174" s="61"/>
      <c r="AF174" s="65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>H176+J176+L176+N176+P176+R176+T176+V176+X176+Z176+AB176+AD176</f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3" ref="I178:AE178">I179+I180</f>
        <v>0</v>
      </c>
      <c r="J178" s="72">
        <f t="shared" si="23"/>
        <v>0</v>
      </c>
      <c r="K178" s="32">
        <f t="shared" si="23"/>
        <v>0</v>
      </c>
      <c r="L178" s="72">
        <f t="shared" si="23"/>
        <v>0</v>
      </c>
      <c r="M178" s="32">
        <f t="shared" si="23"/>
        <v>0</v>
      </c>
      <c r="N178" s="72">
        <f t="shared" si="23"/>
        <v>0</v>
      </c>
      <c r="O178" s="32">
        <f t="shared" si="23"/>
        <v>0</v>
      </c>
      <c r="P178" s="72">
        <f t="shared" si="23"/>
        <v>0</v>
      </c>
      <c r="Q178" s="32">
        <f t="shared" si="23"/>
        <v>0</v>
      </c>
      <c r="R178" s="72">
        <f t="shared" si="23"/>
        <v>0</v>
      </c>
      <c r="S178" s="32">
        <f t="shared" si="23"/>
        <v>0</v>
      </c>
      <c r="T178" s="72">
        <f t="shared" si="23"/>
        <v>0</v>
      </c>
      <c r="U178" s="32">
        <f t="shared" si="23"/>
        <v>0</v>
      </c>
      <c r="V178" s="72">
        <f t="shared" si="23"/>
        <v>0</v>
      </c>
      <c r="W178" s="32">
        <f t="shared" si="23"/>
        <v>0</v>
      </c>
      <c r="X178" s="72">
        <f t="shared" si="23"/>
        <v>0</v>
      </c>
      <c r="Y178" s="32">
        <f t="shared" si="23"/>
        <v>0</v>
      </c>
      <c r="Z178" s="72">
        <f t="shared" si="23"/>
        <v>0</v>
      </c>
      <c r="AA178" s="32">
        <f t="shared" si="23"/>
        <v>0</v>
      </c>
      <c r="AB178" s="72">
        <f t="shared" si="23"/>
        <v>172.5</v>
      </c>
      <c r="AC178" s="32">
        <f t="shared" si="23"/>
        <v>0</v>
      </c>
      <c r="AD178" s="72">
        <f t="shared" si="23"/>
        <v>0</v>
      </c>
      <c r="AE178" s="32">
        <f t="shared" si="23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65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75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59" t="s">
        <v>94</v>
      </c>
      <c r="AQ183" s="56"/>
    </row>
    <row r="184" spans="1:43" s="16" customFormat="1" ht="18.75">
      <c r="A184" s="3" t="s">
        <v>30</v>
      </c>
      <c r="B184" s="35">
        <f>B186</f>
        <v>32072.386000000006</v>
      </c>
      <c r="C184" s="32">
        <f>H184+J184+L184+N184</f>
        <v>8495.506000000001</v>
      </c>
      <c r="D184" s="32">
        <f>C184</f>
        <v>8495.506000000001</v>
      </c>
      <c r="E184" s="32">
        <f>I184+K184+M184+O184</f>
        <v>7999.99</v>
      </c>
      <c r="F184" s="32">
        <f>E184/B184*100</f>
        <v>24.943544892481643</v>
      </c>
      <c r="G184" s="32">
        <f>E184/C184*100</f>
        <v>94.16731622577865</v>
      </c>
      <c r="H184" s="72">
        <f>H185+H186</f>
        <v>1135.492</v>
      </c>
      <c r="I184" s="32">
        <f aca="true" t="shared" si="24" ref="I184:AE184">I185+I186</f>
        <v>524.4</v>
      </c>
      <c r="J184" s="72">
        <f t="shared" si="24"/>
        <v>2444.572</v>
      </c>
      <c r="K184" s="32">
        <f t="shared" si="24"/>
        <v>2648.43</v>
      </c>
      <c r="L184" s="72">
        <f t="shared" si="24"/>
        <v>2311.272</v>
      </c>
      <c r="M184" s="32">
        <f t="shared" si="24"/>
        <v>2412.21</v>
      </c>
      <c r="N184" s="72">
        <f t="shared" si="24"/>
        <v>2604.17</v>
      </c>
      <c r="O184" s="32">
        <f t="shared" si="24"/>
        <v>2414.95</v>
      </c>
      <c r="P184" s="72">
        <f t="shared" si="24"/>
        <v>2330.27</v>
      </c>
      <c r="Q184" s="32">
        <f t="shared" si="24"/>
        <v>0</v>
      </c>
      <c r="R184" s="72">
        <f t="shared" si="24"/>
        <v>3946.75</v>
      </c>
      <c r="S184" s="32">
        <f t="shared" si="24"/>
        <v>0</v>
      </c>
      <c r="T184" s="72">
        <f t="shared" si="24"/>
        <v>2709.56</v>
      </c>
      <c r="U184" s="32">
        <f t="shared" si="24"/>
        <v>0</v>
      </c>
      <c r="V184" s="72">
        <f t="shared" si="24"/>
        <v>3446.766</v>
      </c>
      <c r="W184" s="32">
        <f t="shared" si="24"/>
        <v>0</v>
      </c>
      <c r="X184" s="72">
        <f t="shared" si="24"/>
        <v>2511.272</v>
      </c>
      <c r="Y184" s="32">
        <f t="shared" si="24"/>
        <v>0</v>
      </c>
      <c r="Z184" s="72">
        <f t="shared" si="24"/>
        <v>4000.68</v>
      </c>
      <c r="AA184" s="32">
        <f t="shared" si="24"/>
        <v>0</v>
      </c>
      <c r="AB184" s="72">
        <f t="shared" si="24"/>
        <v>2311.272</v>
      </c>
      <c r="AC184" s="32">
        <f t="shared" si="24"/>
        <v>0</v>
      </c>
      <c r="AD184" s="72">
        <f t="shared" si="24"/>
        <v>2320.31</v>
      </c>
      <c r="AE184" s="32">
        <f t="shared" si="24"/>
        <v>0</v>
      </c>
      <c r="AF184" s="151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1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32072.386000000006</v>
      </c>
      <c r="C186" s="61">
        <f>H186+J186+L186+N186</f>
        <v>8495.506000000001</v>
      </c>
      <c r="D186" s="61">
        <f>C186</f>
        <v>8495.506000000001</v>
      </c>
      <c r="E186" s="61">
        <f>I186+K186+M186+O186+Q186+S186+U186+W186+Y186+AA186+AC186+AE186</f>
        <v>7999.99</v>
      </c>
      <c r="F186" s="61">
        <f>E186/B186*100</f>
        <v>24.943544892481643</v>
      </c>
      <c r="G186" s="61">
        <f>E186/C186*100</f>
        <v>94.16731622577865</v>
      </c>
      <c r="H186" s="73">
        <v>1135.492</v>
      </c>
      <c r="I186" s="61">
        <v>524.4</v>
      </c>
      <c r="J186" s="73">
        <v>2444.572</v>
      </c>
      <c r="K186" s="61">
        <v>2648.43</v>
      </c>
      <c r="L186" s="73">
        <v>2311.272</v>
      </c>
      <c r="M186" s="61">
        <v>2412.21</v>
      </c>
      <c r="N186" s="73">
        <v>2604.17</v>
      </c>
      <c r="O186" s="61">
        <v>2414.95</v>
      </c>
      <c r="P186" s="73">
        <v>2330.27</v>
      </c>
      <c r="Q186" s="61"/>
      <c r="R186" s="73">
        <v>3946.75</v>
      </c>
      <c r="S186" s="61"/>
      <c r="T186" s="73">
        <v>2709.56</v>
      </c>
      <c r="U186" s="61"/>
      <c r="V186" s="73">
        <v>3446.766</v>
      </c>
      <c r="W186" s="61"/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1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44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75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32">
        <f>C193+C192</f>
        <v>2457.81</v>
      </c>
      <c r="D191" s="32">
        <f>D193+D192</f>
        <v>2457.81</v>
      </c>
      <c r="E191" s="32">
        <v>2411.05</v>
      </c>
      <c r="F191" s="32">
        <f>E191/B191*100</f>
        <v>50.48262144053602</v>
      </c>
      <c r="G191" s="32">
        <f>E191/C191*100</f>
        <v>98.09749329687813</v>
      </c>
      <c r="H191" s="72">
        <f>H192+H193</f>
        <v>913.25</v>
      </c>
      <c r="I191" s="32">
        <f aca="true" t="shared" si="25" ref="I191:AE191">I192+I193</f>
        <v>885</v>
      </c>
      <c r="J191" s="72">
        <f t="shared" si="25"/>
        <v>565.39</v>
      </c>
      <c r="K191" s="32">
        <f t="shared" si="25"/>
        <v>557.46</v>
      </c>
      <c r="L191" s="72">
        <f t="shared" si="25"/>
        <v>198.17</v>
      </c>
      <c r="M191" s="32">
        <f t="shared" si="25"/>
        <v>212.37</v>
      </c>
      <c r="N191" s="72">
        <f t="shared" si="25"/>
        <v>781</v>
      </c>
      <c r="O191" s="32">
        <f t="shared" si="25"/>
        <v>756.22</v>
      </c>
      <c r="P191" s="72">
        <f t="shared" si="25"/>
        <v>409.31</v>
      </c>
      <c r="Q191" s="32">
        <f t="shared" si="25"/>
        <v>0</v>
      </c>
      <c r="R191" s="72">
        <f t="shared" si="25"/>
        <v>145.08</v>
      </c>
      <c r="S191" s="32">
        <f t="shared" si="25"/>
        <v>0</v>
      </c>
      <c r="T191" s="72">
        <f t="shared" si="25"/>
        <v>385.68</v>
      </c>
      <c r="U191" s="32">
        <f t="shared" si="25"/>
        <v>0</v>
      </c>
      <c r="V191" s="72">
        <f t="shared" si="25"/>
        <v>144.68</v>
      </c>
      <c r="W191" s="32">
        <f t="shared" si="25"/>
        <v>0</v>
      </c>
      <c r="X191" s="72">
        <f t="shared" si="25"/>
        <v>152.77</v>
      </c>
      <c r="Y191" s="32">
        <f t="shared" si="25"/>
        <v>0</v>
      </c>
      <c r="Z191" s="72">
        <f t="shared" si="25"/>
        <v>399.49</v>
      </c>
      <c r="AA191" s="32">
        <f t="shared" si="25"/>
        <v>0</v>
      </c>
      <c r="AB191" s="72">
        <f t="shared" si="25"/>
        <v>81.82</v>
      </c>
      <c r="AC191" s="32">
        <f t="shared" si="25"/>
        <v>0</v>
      </c>
      <c r="AD191" s="72">
        <f t="shared" si="25"/>
        <v>599.36</v>
      </c>
      <c r="AE191" s="32">
        <f t="shared" si="25"/>
        <v>0</v>
      </c>
      <c r="AF191" s="19"/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2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9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</f>
        <v>2457.81</v>
      </c>
      <c r="D193" s="61">
        <f>C193</f>
        <v>2457.81</v>
      </c>
      <c r="E193" s="61">
        <f>I193+K193+M193+O193+Q193+S193+U193+W193+Y193+AA193+AC193+AE193</f>
        <v>2411.05</v>
      </c>
      <c r="F193" s="61">
        <f>E193/B193*100</f>
        <v>50.48262144053602</v>
      </c>
      <c r="G193" s="61">
        <f>E193/C193*100</f>
        <v>98.09749329687813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/>
      <c r="R193" s="73">
        <v>145.08</v>
      </c>
      <c r="S193" s="61"/>
      <c r="T193" s="73">
        <v>385.68</v>
      </c>
      <c r="U193" s="61"/>
      <c r="V193" s="73">
        <v>144.68</v>
      </c>
      <c r="W193" s="61"/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599.36</v>
      </c>
      <c r="AE193" s="61"/>
      <c r="AF193" s="65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86">
        <f>SUM(B197:B200)</f>
        <v>219487.72199999995</v>
      </c>
      <c r="C196" s="87">
        <f>SUM(C197:C200)</f>
        <v>67973.14600000002</v>
      </c>
      <c r="D196" s="87">
        <f>SUM(D197:D200)</f>
        <v>67973.09600000002</v>
      </c>
      <c r="E196" s="87">
        <f>SUM(E197:E200)</f>
        <v>62955.5</v>
      </c>
      <c r="F196" s="87">
        <f>E196/B196*100</f>
        <v>28.682925598908902</v>
      </c>
      <c r="G196" s="87">
        <v>100</v>
      </c>
      <c r="H196" s="87">
        <f aca="true" t="shared" si="26" ref="H196:AE196">SUM(H197:H200)</f>
        <v>15112.824000000002</v>
      </c>
      <c r="I196" s="87">
        <f t="shared" si="26"/>
        <v>11325.130000000001</v>
      </c>
      <c r="J196" s="87">
        <f t="shared" si="26"/>
        <v>17587.025</v>
      </c>
      <c r="K196" s="87">
        <f t="shared" si="26"/>
        <v>17754.46</v>
      </c>
      <c r="L196" s="87">
        <f t="shared" si="26"/>
        <v>17328.914</v>
      </c>
      <c r="M196" s="87">
        <f t="shared" si="26"/>
        <v>15652.140000000005</v>
      </c>
      <c r="N196" s="87">
        <f t="shared" si="26"/>
        <v>17954.473</v>
      </c>
      <c r="O196" s="87">
        <f t="shared" si="26"/>
        <v>17133.97</v>
      </c>
      <c r="P196" s="87">
        <f t="shared" si="26"/>
        <v>19511.87</v>
      </c>
      <c r="Q196" s="87">
        <f t="shared" si="26"/>
        <v>0</v>
      </c>
      <c r="R196" s="87">
        <f t="shared" si="26"/>
        <v>32133.272</v>
      </c>
      <c r="S196" s="87">
        <f t="shared" si="26"/>
        <v>0</v>
      </c>
      <c r="T196" s="87">
        <f t="shared" si="26"/>
        <v>18635.652000000002</v>
      </c>
      <c r="U196" s="87">
        <f t="shared" si="26"/>
        <v>0</v>
      </c>
      <c r="V196" s="87">
        <f t="shared" si="26"/>
        <v>16143.758</v>
      </c>
      <c r="W196" s="87">
        <f t="shared" si="26"/>
        <v>0</v>
      </c>
      <c r="X196" s="87">
        <f t="shared" si="26"/>
        <v>16041.835000000003</v>
      </c>
      <c r="Y196" s="87">
        <f t="shared" si="26"/>
        <v>0</v>
      </c>
      <c r="Z196" s="87">
        <f t="shared" si="26"/>
        <v>18411.245</v>
      </c>
      <c r="AA196" s="87">
        <f t="shared" si="26"/>
        <v>0</v>
      </c>
      <c r="AB196" s="87">
        <f t="shared" si="26"/>
        <v>13651.074000000002</v>
      </c>
      <c r="AC196" s="87">
        <f t="shared" si="26"/>
        <v>0</v>
      </c>
      <c r="AD196" s="87">
        <f t="shared" si="26"/>
        <v>16378.78</v>
      </c>
      <c r="AE196" s="87">
        <f t="shared" si="26"/>
        <v>0</v>
      </c>
      <c r="AF196" s="88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86">
        <f>H197+J197+L197+N197+P197+R197+T197+V197+X197+Z197+AB197+AD197</f>
        <v>798.4</v>
      </c>
      <c r="C197" s="87">
        <f>H197+J197+L197+N197</f>
        <v>52.85999999999999</v>
      </c>
      <c r="D197" s="87">
        <f>D12+D18+D24+D30+D36+D42+D48+D54+D60+D66+D74+D80+D86+D92</f>
        <v>52.809999999999995</v>
      </c>
      <c r="E197" s="87">
        <f aca="true" t="shared" si="27" ref="E197:AE197">E12+E18+E24+E30+E36+E42+E48+E54+E60+E66+E74+E80+E86+E92</f>
        <v>52.8</v>
      </c>
      <c r="F197" s="87">
        <f>E197/B197*100</f>
        <v>6.613226452905812</v>
      </c>
      <c r="G197" s="87">
        <f>E197/C197*100</f>
        <v>99.88649262202044</v>
      </c>
      <c r="H197" s="87">
        <f t="shared" si="27"/>
        <v>0</v>
      </c>
      <c r="I197" s="87">
        <f t="shared" si="27"/>
        <v>0</v>
      </c>
      <c r="J197" s="87">
        <f t="shared" si="27"/>
        <v>17.619999999999997</v>
      </c>
      <c r="K197" s="87">
        <f t="shared" si="27"/>
        <v>0</v>
      </c>
      <c r="L197" s="87">
        <f t="shared" si="27"/>
        <v>17.619999999999997</v>
      </c>
      <c r="M197" s="87">
        <f t="shared" si="27"/>
        <v>35.2</v>
      </c>
      <c r="N197" s="87">
        <f t="shared" si="27"/>
        <v>17.619999999999997</v>
      </c>
      <c r="O197" s="87">
        <f t="shared" si="27"/>
        <v>17.6</v>
      </c>
      <c r="P197" s="87">
        <f t="shared" si="27"/>
        <v>17.619999999999997</v>
      </c>
      <c r="Q197" s="87">
        <f t="shared" si="27"/>
        <v>0</v>
      </c>
      <c r="R197" s="87">
        <f t="shared" si="27"/>
        <v>17.619999999999997</v>
      </c>
      <c r="S197" s="87">
        <f t="shared" si="27"/>
        <v>0</v>
      </c>
      <c r="T197" s="87">
        <f t="shared" si="27"/>
        <v>17.619999999999997</v>
      </c>
      <c r="U197" s="87">
        <f t="shared" si="27"/>
        <v>0</v>
      </c>
      <c r="V197" s="87">
        <f t="shared" si="27"/>
        <v>17.619999999999997</v>
      </c>
      <c r="W197" s="87">
        <f t="shared" si="27"/>
        <v>0</v>
      </c>
      <c r="X197" s="87">
        <f t="shared" si="27"/>
        <v>319.62</v>
      </c>
      <c r="Y197" s="87">
        <f t="shared" si="27"/>
        <v>0</v>
      </c>
      <c r="Z197" s="87">
        <f t="shared" si="27"/>
        <v>241.12</v>
      </c>
      <c r="AA197" s="87">
        <f t="shared" si="27"/>
        <v>0</v>
      </c>
      <c r="AB197" s="87">
        <f t="shared" si="27"/>
        <v>97.52000000000001</v>
      </c>
      <c r="AC197" s="87">
        <f t="shared" si="27"/>
        <v>0</v>
      </c>
      <c r="AD197" s="87">
        <f t="shared" si="27"/>
        <v>16.8</v>
      </c>
      <c r="AE197" s="87">
        <f t="shared" si="27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86">
        <f>B193+B186+B180+B174+B168+B160+B155+B150+B144+B139+B134+B130+B119+B113+B107+B101+B93+B87+B81+B75+B67+B61+B55+B49+B43+B37+B31+B25+B19+B13</f>
        <v>204599.52199999997</v>
      </c>
      <c r="C198" s="87">
        <f>C193+C186+C180+C174+C168+C160+C155+C150+C144+C134+C130+C127+C119+C113+C107+C101+C93+C87+C81+C75+C67+C61+C55+C49+C43+C37+C31+C25+C19+C13</f>
        <v>66830.48600000002</v>
      </c>
      <c r="D198" s="87">
        <f>D193+D186+D180+D174+D168+D160+D155+D150+D144+D134+D130+D127+D119+D113+D107+D101+D93+D87+D81+D75+D67+D61+D55+D49+D43+D37+D31+D25+D19+D13</f>
        <v>66830.48600000002</v>
      </c>
      <c r="E198" s="86">
        <f>E193+E186+E180+E174+E168+E160+E155+E150+E144+E139+E134+E130+E127+E119+E113+E107+E101+E93+E87+E81+E75+E67+E61+E55+E49+E43+E37+E31+E25+E19+E13</f>
        <v>61812.899999999994</v>
      </c>
      <c r="F198" s="87">
        <f>E198/B198*100</f>
        <v>30.211654160169545</v>
      </c>
      <c r="G198" s="87">
        <v>100</v>
      </c>
      <c r="H198" s="87">
        <f aca="true" t="shared" si="28" ref="H198:N198">H193+H186+H180+H174+H168+H160+H155+H150+H144+H134+H130+H127+H119+H113+H107+H101+H93+H87+H81+H75+H67+H61+H55+H49+H43+H37+H31+H25+H19+H13</f>
        <v>15112.824000000002</v>
      </c>
      <c r="I198" s="87">
        <f>I193+I186+I180+I174+I168+I160+I155+I150+I144+I139+I134+I130+I127+I119+I113+I107+I101+I93+I87+I81+I75+I67+I61+I55+I49+I43+I37+I31+I25+I19+I13</f>
        <v>11325.130000000001</v>
      </c>
      <c r="J198" s="87">
        <f t="shared" si="28"/>
        <v>17569.405000000002</v>
      </c>
      <c r="K198" s="87">
        <f>K193+K186+K180+K174+K168+K160+K155+K150+K144+K139+K134+K130+K127+K119+K113+K107+K101+K93+K87+K81+K75+K67+K61+K55+K49+K43+K37+K31+K25+K19+K13</f>
        <v>17754.46</v>
      </c>
      <c r="L198" s="87">
        <f t="shared" si="28"/>
        <v>16221.494</v>
      </c>
      <c r="M198" s="87">
        <f>M193+M186+M180+M174+M168+M160+M155+M150+M144+M139+M134+M130+M127+M119+M113+M107+M101+M93+M87+M81+M75+M67+M61+M55+M49+M43+M37+M31+M25+M19+M13</f>
        <v>15616.940000000004</v>
      </c>
      <c r="N198" s="87">
        <f t="shared" si="28"/>
        <v>17936.853000000003</v>
      </c>
      <c r="O198" s="87">
        <f>O193+O186+O180+O174+O168+O160+O155+O150+O144+O139+O134+O130+O127+O119+O113+O107+O101+O93+O87+O81+O75+O67+O61+O55+O49+O43+O37+O31+O25+O19+O13</f>
        <v>17116.370000000003</v>
      </c>
      <c r="P198" s="87">
        <f>P193+P186+P180+P174+P168+P160+P155+P150+P144+P139+P134+P125+P119+P127+P113+P107+P101+P93+P87+P81+P75+P67+P61+P55+P49+P43+P37+P25+P19+P13-P127</f>
        <v>19494.25</v>
      </c>
      <c r="Q198" s="87">
        <f>Q193+Q186+Q180+Q174+Q168+Q160+Q155+Q150+Q144+Q139+Q134+Q125+Q119+Q127+Q113+Q107+Q101+Q93+Q87+Q81+Q75+Q67+Q61+Q55+Q49+Q43+Q37+Q25+Q19+Q13-Q127</f>
        <v>0</v>
      </c>
      <c r="R198" s="87">
        <f>R193+R186+R180+R174+R168+R160+R155+R150+R144+R139+R134+R125+R119+R127+R113+R107+R101+R93+R87+R81+R75+R67+R61+R55+R49+R43+R37+R25+R19+R13-R127</f>
        <v>19115.652000000002</v>
      </c>
      <c r="S198" s="87">
        <f>S13+S19+S25+S31+S37+S43+S49+S55+S61+S67+S75+S81+S87+S93+S101+S107+S113+S119+S127+S134+S139+S144+S150+S155+S160+S168+S174+S180+S186+S193</f>
        <v>0</v>
      </c>
      <c r="T198" s="87">
        <f>T193+T186+T180+T174+T168+T160+T155+T150+T144+T139+T134+T125+T119+T127+T113+T107+T101+T93+T87+T81+T75+T67+T61+T55+T49+T43+T37+T25+T19+T13-T127</f>
        <v>18618.032000000003</v>
      </c>
      <c r="U198" s="87">
        <f>U13+U19+U25+U31+U37+U43+U49+U55+U61+U67+U75+U81+U87+U93+U101+U107+U113+U119+U127+U134+U139+U144+U150+U155+U160+U168+U174+U180+U186+U193</f>
        <v>0</v>
      </c>
      <c r="V198" s="87">
        <f>V193+V186+V180+V174+V168+V160+V155+V150+V144+V139+V134+V125+V119+V127+V113+V107+V101+V93+V87+V81+V75+V67+V61+V55+V49+V43+V37+V25+V19+V13-V127</f>
        <v>16126.137999999999</v>
      </c>
      <c r="W198" s="87">
        <f>W13+W19+W25+W31+W37+W43+W49+W55+W61+W67+W75+W81+W87+W93+W101+W107+W113+W119+W127+W134+W139+W144+W150+W155+W160+W168+W174+W180+W186+W193</f>
        <v>0</v>
      </c>
      <c r="X198" s="87">
        <f>X193+X186+X180+X174+X168+X160+X155+X150+X144+X139+X134+X125+X119+X127+X113+X107+X101+X93+X87+X81+X75+X67+X61+X55+X49+X43+X37+X25+X19+X13-X127</f>
        <v>15722.215000000002</v>
      </c>
      <c r="Y198" s="87">
        <f aca="true" t="shared" si="29" ref="Y198:AE198">Y193+Y186+Y180+Y174+Y168+Y160+Y155+Y150+Y144+Y139+Y134+Y127+Y119+Y113+Y107+Y101+Y93+Y87+Y81+Y75+Y67+Y61+Y55+Y49+Y43+Y37+Y31+Y25+Y13</f>
        <v>0</v>
      </c>
      <c r="Z198" s="87">
        <f>Z193+Z186+Z180+Z174+Z168+Z160+Z155+Z150+Z144+Z139+Z134+Z125+Z119+Z127+Z113+Z107+Z101+Z93+Z87+Z81+Z75+Z67+Z61+Z55+Z49+Z43+Z37+Z25+Z19+Z13-Z127</f>
        <v>18170.125</v>
      </c>
      <c r="AA198" s="87">
        <f t="shared" si="29"/>
        <v>0</v>
      </c>
      <c r="AB198" s="87">
        <f>AB193+AB186+AB180+AB174+AB168+AB160+AB155+AB150+AB144+AB139+AB134+AB125+AB119+AB127+AB113+AB107+AB101+AB93+AB87+AB81+AB75+AB67+AB61+AB55+AB49+AB43+AB37+AB25+AB19+AB13-AB127</f>
        <v>13553.554000000002</v>
      </c>
      <c r="AC198" s="87"/>
      <c r="AD198" s="87">
        <f>AD193+AD186+AD180+AD174+AD168+AD160+AD155+AD150+AD144+AD139+AD134+AD125+AD119+AD127+AD113+AD107+AD101+AD93+AD87+AD81+AD75+AD67+AD61+AD55+AD49+AD43+AD37+AD25+AD19+AD13-AD127</f>
        <v>16361.980000000001</v>
      </c>
      <c r="AE198" s="87">
        <f t="shared" si="29"/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94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6">
        <f>H200+J200+L200+N200+P200+R200+T200+V200+X200+Z200+AB200+AD200</f>
        <v>14089.8</v>
      </c>
      <c r="C200" s="87">
        <f>H200+J200+L200+N200</f>
        <v>1089.8</v>
      </c>
      <c r="D200" s="87">
        <v>1089.8</v>
      </c>
      <c r="E200" s="87">
        <v>1089.8</v>
      </c>
      <c r="F200" s="87">
        <f>E200/B200*100</f>
        <v>7.734673309770189</v>
      </c>
      <c r="G200" s="87">
        <f>E200/C200*100</f>
        <v>100</v>
      </c>
      <c r="H200" s="87"/>
      <c r="I200" s="87"/>
      <c r="J200" s="87"/>
      <c r="K200" s="87"/>
      <c r="L200" s="87">
        <v>1089.8</v>
      </c>
      <c r="M200" s="87"/>
      <c r="N200" s="87"/>
      <c r="O200" s="87"/>
      <c r="P200" s="87"/>
      <c r="Q200" s="87"/>
      <c r="R200" s="87">
        <v>13000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1"/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54" t="s">
        <v>72</v>
      </c>
      <c r="C202" s="154"/>
      <c r="D202" s="154"/>
      <c r="E202" s="154"/>
      <c r="F202" s="154"/>
      <c r="G202" s="154"/>
      <c r="H202" s="155" t="s">
        <v>86</v>
      </c>
      <c r="I202" s="155"/>
      <c r="J202" s="155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01"/>
      <c r="C203" s="21"/>
      <c r="D203" s="21"/>
      <c r="E203" s="21"/>
      <c r="F203" s="21"/>
      <c r="G203" s="21"/>
      <c r="H203" s="40"/>
      <c r="I203" s="40"/>
      <c r="J203" s="40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65.25" customHeight="1">
      <c r="B204" s="154" t="s">
        <v>95</v>
      </c>
      <c r="C204" s="154"/>
      <c r="D204" s="154"/>
      <c r="E204" s="154"/>
      <c r="F204" s="21"/>
      <c r="G204" s="21"/>
      <c r="H204" s="155" t="s">
        <v>96</v>
      </c>
      <c r="I204" s="155"/>
      <c r="J204" s="155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48.75" customHeight="1">
      <c r="B206" s="154" t="s">
        <v>76</v>
      </c>
      <c r="C206" s="154"/>
      <c r="D206" s="154"/>
      <c r="E206" s="154"/>
      <c r="F206" s="154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54" t="s">
        <v>77</v>
      </c>
      <c r="C207" s="154"/>
      <c r="D207" s="154"/>
      <c r="E207" s="154"/>
      <c r="F207" s="154"/>
      <c r="G207" s="154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6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9:AF61"/>
    <mergeCell ref="B207:G207"/>
    <mergeCell ref="AF85:AF87"/>
    <mergeCell ref="AF91:AF93"/>
    <mergeCell ref="AF132:AF134"/>
    <mergeCell ref="AF137:AF140"/>
    <mergeCell ref="AF142:AF144"/>
    <mergeCell ref="AF148:AF150"/>
    <mergeCell ref="AF183:AF187"/>
    <mergeCell ref="AF79:AF82"/>
    <mergeCell ref="H204:J204"/>
    <mergeCell ref="B202:G202"/>
    <mergeCell ref="H202:J202"/>
    <mergeCell ref="B204:E204"/>
    <mergeCell ref="B206:F206"/>
  </mergeCells>
  <printOptions horizontalCentered="1"/>
  <pageMargins left="0" right="0" top="0" bottom="0" header="0" footer="0.31496062992125984"/>
  <pageSetup fitToHeight="2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31"/>
  <sheetViews>
    <sheetView zoomScalePageLayoutView="0" workbookViewId="0" topLeftCell="A1">
      <pane xSplit="6" ySplit="9" topLeftCell="H19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196" sqref="C196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3" t="s">
        <v>14</v>
      </c>
      <c r="T1" s="139" t="s">
        <v>32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23" t="s">
        <v>14</v>
      </c>
      <c r="AQ1" s="52"/>
    </row>
    <row r="2" spans="1:43" s="9" customFormat="1" ht="18.75" customHeight="1">
      <c r="A2" s="143" t="s">
        <v>5</v>
      </c>
      <c r="B2" s="152" t="s">
        <v>23</v>
      </c>
      <c r="C2" s="152" t="s">
        <v>19</v>
      </c>
      <c r="D2" s="152" t="s">
        <v>78</v>
      </c>
      <c r="E2" s="152" t="s">
        <v>20</v>
      </c>
      <c r="F2" s="145" t="s">
        <v>15</v>
      </c>
      <c r="G2" s="146"/>
      <c r="H2" s="145" t="s">
        <v>0</v>
      </c>
      <c r="I2" s="146"/>
      <c r="J2" s="145" t="s">
        <v>1</v>
      </c>
      <c r="K2" s="146"/>
      <c r="L2" s="145" t="s">
        <v>2</v>
      </c>
      <c r="M2" s="146"/>
      <c r="N2" s="145" t="s">
        <v>3</v>
      </c>
      <c r="O2" s="146"/>
      <c r="P2" s="145" t="s">
        <v>4</v>
      </c>
      <c r="Q2" s="146"/>
      <c r="R2" s="145" t="s">
        <v>6</v>
      </c>
      <c r="S2" s="146"/>
      <c r="T2" s="145" t="s">
        <v>7</v>
      </c>
      <c r="U2" s="146"/>
      <c r="V2" s="145" t="s">
        <v>8</v>
      </c>
      <c r="W2" s="146"/>
      <c r="X2" s="145" t="s">
        <v>9</v>
      </c>
      <c r="Y2" s="146"/>
      <c r="Z2" s="145" t="s">
        <v>10</v>
      </c>
      <c r="AA2" s="146"/>
      <c r="AB2" s="145" t="s">
        <v>11</v>
      </c>
      <c r="AC2" s="146"/>
      <c r="AD2" s="145" t="s">
        <v>12</v>
      </c>
      <c r="AE2" s="146"/>
      <c r="AF2" s="143" t="s">
        <v>21</v>
      </c>
      <c r="AQ2" s="53"/>
    </row>
    <row r="3" spans="1:43" s="11" customFormat="1" ht="84" customHeight="1">
      <c r="A3" s="144"/>
      <c r="B3" s="153"/>
      <c r="C3" s="153"/>
      <c r="D3" s="153"/>
      <c r="E3" s="153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4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96"/>
      <c r="C6" s="18"/>
      <c r="D6" s="18"/>
      <c r="E6" s="18"/>
      <c r="F6" s="18"/>
      <c r="G6" s="18"/>
      <c r="H6" s="120"/>
      <c r="I6" s="120"/>
      <c r="J6" s="120"/>
      <c r="K6" s="1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8"/>
      <c r="AQ6" s="55"/>
    </row>
    <row r="7" spans="1:43" s="16" customFormat="1" ht="75" customHeight="1" hidden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 hidden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35.72</v>
      </c>
      <c r="D11" s="32">
        <f>SUM(D12:D13)</f>
        <v>35.72</v>
      </c>
      <c r="E11" s="32">
        <f>I11+K11+M11+O11+Q11+S11+U11+W11+Y11+AA11+AC11+AE11</f>
        <v>35.64</v>
      </c>
      <c r="F11" s="32">
        <f>E11/B11*100</f>
        <v>35.63999999999999</v>
      </c>
      <c r="G11" s="32">
        <f>E11/C11*100</f>
        <v>99.77603583426652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8.91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f>H12+J12+L12+N12+P12</f>
        <v>30.36</v>
      </c>
      <c r="D12" s="48">
        <f>C12</f>
        <v>30.36</v>
      </c>
      <c r="E12" s="29">
        <f>I12+K12+M12+O12+Q12+S12+U12+W12+Y12+AA12+AC12+AE12</f>
        <v>30.28</v>
      </c>
      <c r="F12" s="29">
        <f>E12/B12*100</f>
        <v>35.62352941176471</v>
      </c>
      <c r="G12" s="29">
        <f>E12/C12*100</f>
        <v>99.73649538866931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>
        <v>7.57</v>
      </c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H13+J13+L13+N13+P13</f>
        <v>5.36</v>
      </c>
      <c r="D13" s="61">
        <f>C13</f>
        <v>5.36</v>
      </c>
      <c r="E13" s="62">
        <f>I13+K13+M13+O13+Q13+S13+U13+W13+Y13+AA13+AC13+AE13</f>
        <v>5.36</v>
      </c>
      <c r="F13" s="62">
        <f>E13/B13*100</f>
        <v>35.733333333333334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>
        <v>1.34</v>
      </c>
      <c r="R13" s="61">
        <v>1.34</v>
      </c>
      <c r="S13" s="61"/>
      <c r="T13" s="61">
        <v>1.34</v>
      </c>
      <c r="U13" s="61"/>
      <c r="V13" s="61">
        <v>1.34</v>
      </c>
      <c r="W13" s="61"/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126.99</v>
      </c>
      <c r="C17" s="31">
        <f>C19+C18</f>
        <v>47.19</v>
      </c>
      <c r="D17" s="31">
        <f>D19+D18</f>
        <v>47.19</v>
      </c>
      <c r="E17" s="32">
        <f>I17+K17+M17+O17+Q17+S17+U17+W17+Y17+AA17+AC17+AE17</f>
        <v>47.19</v>
      </c>
      <c r="F17" s="32">
        <f>E17/B17*100</f>
        <v>37.16040633120718</v>
      </c>
      <c r="G17" s="32">
        <f>E17/C17*100</f>
        <v>100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</v>
      </c>
      <c r="Q17" s="44">
        <f t="shared" si="1"/>
        <v>11.79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H18+J18+L18+N18+P18</f>
        <v>40.12</v>
      </c>
      <c r="D18" s="31">
        <f>C18</f>
        <v>40.12</v>
      </c>
      <c r="E18" s="31">
        <f>I18+K18+M18+O18+Q18+S18+U18+W18+Y18+AA18+AC18+AE18</f>
        <v>40.12</v>
      </c>
      <c r="F18" s="32">
        <f>E18/B18*100</f>
        <v>37.148148148148145</v>
      </c>
      <c r="G18" s="32">
        <f>E18/C18*100</f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>
        <v>10.03</v>
      </c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18.99</v>
      </c>
      <c r="C19" s="61">
        <f>H19+J19+L19+N19+P19</f>
        <v>7.07</v>
      </c>
      <c r="D19" s="61">
        <f>C19</f>
        <v>7.07</v>
      </c>
      <c r="E19" s="62">
        <f>I19+K19+M19+O19+Q19+S19+U19+W19+Y19+AA19+AC19+AE19</f>
        <v>7.07</v>
      </c>
      <c r="F19" s="62">
        <f>E19/B19*100</f>
        <v>37.23012111637705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1.76</v>
      </c>
      <c r="Q19" s="61">
        <v>1.76</v>
      </c>
      <c r="R19" s="61">
        <v>1.77</v>
      </c>
      <c r="S19" s="61"/>
      <c r="T19" s="61">
        <v>1.77</v>
      </c>
      <c r="U19" s="61"/>
      <c r="V19" s="61">
        <v>1.77</v>
      </c>
      <c r="W19" s="61"/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19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100.00000000000003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1.2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B61</f>
        <v>29357.200000000004</v>
      </c>
      <c r="C59" s="29">
        <f>C61+C60</f>
        <v>12418</v>
      </c>
      <c r="D59" s="29">
        <f>D61+D60</f>
        <v>12418</v>
      </c>
      <c r="E59" s="29">
        <f>E61+E60</f>
        <v>11410.24</v>
      </c>
      <c r="F59" s="29">
        <f>E59/B59*100</f>
        <v>38.86692191353398</v>
      </c>
      <c r="G59" s="29">
        <f>E59/C59*100</f>
        <v>91.88468352391689</v>
      </c>
      <c r="H59" s="71">
        <v>1159.6</v>
      </c>
      <c r="I59" s="43">
        <f aca="true" t="shared" si="3" ref="I59:AE59">I60+I61</f>
        <v>1028.2</v>
      </c>
      <c r="J59" s="71">
        <f>J61</f>
        <v>2788.51</v>
      </c>
      <c r="K59" s="43">
        <f t="shared" si="3"/>
        <v>2707.05</v>
      </c>
      <c r="L59" s="71">
        <f t="shared" si="3"/>
        <v>2334.48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3539.81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1713.54</v>
      </c>
      <c r="AC59" s="43">
        <f t="shared" si="3"/>
        <v>0</v>
      </c>
      <c r="AD59" s="71">
        <f t="shared" si="3"/>
        <v>1068.05</v>
      </c>
      <c r="AE59" s="43">
        <f t="shared" si="3"/>
        <v>0</v>
      </c>
      <c r="AF59" s="163"/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4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29357.200000000004</v>
      </c>
      <c r="C61" s="61">
        <f>H61+J61+L61+N61+P61</f>
        <v>12418</v>
      </c>
      <c r="D61" s="61">
        <f>C61</f>
        <v>12418</v>
      </c>
      <c r="E61" s="61">
        <f>I61+K61+M61+O61+Q61+S61+U61+W61+Y61+AA61+AC61+AE61</f>
        <v>11410.24</v>
      </c>
      <c r="F61" s="61">
        <f>E61/B61*100</f>
        <v>38.86692191353398</v>
      </c>
      <c r="G61" s="61">
        <f>E61/C61*100</f>
        <v>91.88468352391689</v>
      </c>
      <c r="H61" s="61">
        <v>1159.6</v>
      </c>
      <c r="I61" s="61">
        <v>1028.2</v>
      </c>
      <c r="J61" s="61">
        <v>2788.51</v>
      </c>
      <c r="K61" s="61">
        <v>2707.05</v>
      </c>
      <c r="L61" s="61">
        <v>2334.48</v>
      </c>
      <c r="M61" s="61">
        <v>1924.78</v>
      </c>
      <c r="N61" s="61">
        <v>2649.31</v>
      </c>
      <c r="O61" s="61">
        <v>2210.4</v>
      </c>
      <c r="P61" s="61">
        <v>3486.1</v>
      </c>
      <c r="Q61" s="61">
        <v>3539.81</v>
      </c>
      <c r="R61" s="61">
        <v>3379.54</v>
      </c>
      <c r="S61" s="61"/>
      <c r="T61" s="61">
        <v>3735.9</v>
      </c>
      <c r="U61" s="61"/>
      <c r="V61" s="61">
        <v>2978.31</v>
      </c>
      <c r="W61" s="61"/>
      <c r="X61" s="61">
        <v>2040.75</v>
      </c>
      <c r="Y61" s="61"/>
      <c r="Z61" s="61">
        <v>2023.11</v>
      </c>
      <c r="AA61" s="61"/>
      <c r="AB61" s="61">
        <v>1713.54</v>
      </c>
      <c r="AC61" s="61"/>
      <c r="AD61" s="61">
        <v>1068.05</v>
      </c>
      <c r="AE61" s="61"/>
      <c r="AF61" s="16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>
        <f>E65/B65*100</f>
        <v>0</v>
      </c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I66+K66+M66+O66+Q66+S66+U66+W66+Y66+AA66+AC66+AE66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I67+K67+M67+O67+Q67+S67+U67+W67+Y67+AA67+AC67+AE67</f>
        <v>0</v>
      </c>
      <c r="F67" s="62">
        <f>E67/B67*100</f>
        <v>0</v>
      </c>
      <c r="G67" s="62"/>
      <c r="H67" s="62"/>
      <c r="I67" s="62"/>
      <c r="J67" s="62"/>
      <c r="K67" s="62"/>
      <c r="L67" s="61"/>
      <c r="M67" s="62"/>
      <c r="N67" s="62">
        <v>10.1</v>
      </c>
      <c r="O67" s="62"/>
      <c r="P67" s="62"/>
      <c r="Q67" s="62"/>
      <c r="R67" s="62">
        <v>43.4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>
        <f>E73/B73*100</f>
        <v>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I75+K75+M75+O75+Q75+S75+U75+W75+Y75+AA75+AC75+AE75</f>
        <v>0</v>
      </c>
      <c r="F75" s="62">
        <f>E75/B75*100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/>
      <c r="X75" s="62"/>
      <c r="Y75" s="62"/>
      <c r="Z75" s="62"/>
      <c r="AA75" s="62"/>
      <c r="AB75" s="62"/>
      <c r="AC75" s="62"/>
      <c r="AD75" s="62"/>
      <c r="AE75" s="62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>
        <v>125</v>
      </c>
      <c r="D79" s="31">
        <v>125</v>
      </c>
      <c r="E79" s="32">
        <f>K79+M79+O79+Q79+S79+U79+W79+Y79+AA79+AC79+AE79</f>
        <v>125</v>
      </c>
      <c r="F79" s="32">
        <f>E79/B79*100</f>
        <v>100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125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59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v>0</v>
      </c>
      <c r="D80" s="31"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1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v>125</v>
      </c>
      <c r="D81" s="61">
        <v>125</v>
      </c>
      <c r="E81" s="62">
        <f>I81+K81+M81+O81+Q81+S81+U81+W81+Y81+AA81+AC81+AE81</f>
        <v>125</v>
      </c>
      <c r="F81" s="62">
        <f>E81/B81*100</f>
        <v>100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>
        <v>125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1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44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f>C86+C87</f>
        <v>313.5</v>
      </c>
      <c r="D85" s="48">
        <f>D86+D87</f>
        <v>313.5</v>
      </c>
      <c r="E85" s="29">
        <f>E86+E87</f>
        <v>313.5</v>
      </c>
      <c r="F85" s="29">
        <f>E85/B85*100</f>
        <v>62.7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30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H87+J87+L87+N87+P87</f>
        <v>313.5</v>
      </c>
      <c r="D87" s="61">
        <f>C87</f>
        <v>313.5</v>
      </c>
      <c r="E87" s="61">
        <f>I87+K87+M87+O87+Q87+S87+U87+W87+Y87+AA87+AC87+AE87</f>
        <v>313.5</v>
      </c>
      <c r="F87" s="61">
        <f>E87/B87*100</f>
        <v>62.7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>
        <v>30</v>
      </c>
      <c r="R87" s="61"/>
      <c r="S87" s="61"/>
      <c r="T87" s="61"/>
      <c r="U87" s="61"/>
      <c r="V87" s="61">
        <v>11.5</v>
      </c>
      <c r="W87" s="61"/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f>C93</f>
        <v>7635.92</v>
      </c>
      <c r="D91" s="32">
        <f>D93</f>
        <v>7635.92</v>
      </c>
      <c r="E91" s="32">
        <f>E93</f>
        <v>6469.09</v>
      </c>
      <c r="F91" s="32">
        <f>E91/B91*100</f>
        <v>36.25602483915081</v>
      </c>
      <c r="G91" s="32">
        <f>E91/C91*100</f>
        <v>84.71919559136293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1319.49</v>
      </c>
      <c r="P91" s="72">
        <f>P92+P93</f>
        <v>1710.88</v>
      </c>
      <c r="Q91" s="44">
        <f t="shared" si="8"/>
        <v>1638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74" t="s">
        <v>98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75"/>
      <c r="AQ92" s="56"/>
    </row>
    <row r="93" spans="1:101" s="63" customFormat="1" ht="33" customHeight="1">
      <c r="A93" s="59" t="s">
        <v>25</v>
      </c>
      <c r="B93" s="60">
        <f>H93+J93+L93+N93+P93+R93+T93+V93+X93+Z93+AB93+AD93</f>
        <v>17842.8</v>
      </c>
      <c r="C93" s="61">
        <f>H93+J93+L93+N93+P93</f>
        <v>7635.92</v>
      </c>
      <c r="D93" s="61">
        <f>C93</f>
        <v>7635.92</v>
      </c>
      <c r="E93" s="61">
        <f>I93+K93+M93+O93+Q93+S93+U93+W93+Y93+AA93+AC93+AE93</f>
        <v>6469.09</v>
      </c>
      <c r="F93" s="61">
        <f>E93/B93*100</f>
        <v>36.25602483915081</v>
      </c>
      <c r="G93" s="61">
        <f>E93/C93*100</f>
        <v>84.71919559136293</v>
      </c>
      <c r="H93" s="61">
        <v>1435.43</v>
      </c>
      <c r="I93" s="61">
        <v>1078.5</v>
      </c>
      <c r="J93" s="61">
        <v>1531.51</v>
      </c>
      <c r="K93" s="61">
        <v>1185.16</v>
      </c>
      <c r="L93" s="61">
        <v>1666.82</v>
      </c>
      <c r="M93" s="61">
        <v>1247.94</v>
      </c>
      <c r="N93" s="61">
        <v>1291.28</v>
      </c>
      <c r="O93" s="61">
        <v>1319.49</v>
      </c>
      <c r="P93" s="61">
        <v>1710.88</v>
      </c>
      <c r="Q93" s="61">
        <v>1638</v>
      </c>
      <c r="R93" s="61">
        <v>1747.03</v>
      </c>
      <c r="S93" s="61"/>
      <c r="T93" s="61">
        <v>1782.2</v>
      </c>
      <c r="U93" s="61"/>
      <c r="V93" s="61">
        <v>1276.72</v>
      </c>
      <c r="W93" s="61"/>
      <c r="X93" s="61">
        <v>1377.75</v>
      </c>
      <c r="Y93" s="61"/>
      <c r="Z93" s="61">
        <v>1347.06</v>
      </c>
      <c r="AA93" s="61"/>
      <c r="AB93" s="61">
        <v>1440.48</v>
      </c>
      <c r="AC93" s="61"/>
      <c r="AD93" s="61">
        <v>1235.64</v>
      </c>
      <c r="AE93" s="62"/>
      <c r="AF93" s="17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>
        <f>E99/B99*100</f>
        <v>0</v>
      </c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I100+K100+M100+O100+Q100+S100+U100+W100+Y100+AA100+AC100+AE100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I101+K101+M101+O101+Q101+S101+U101+W101+Y101+AA101+AC101+AE101</f>
        <v>0</v>
      </c>
      <c r="F101" s="62">
        <f>E101/B101*100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/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1">
        <v>196.8</v>
      </c>
      <c r="D105" s="31">
        <v>196.8</v>
      </c>
      <c r="E105" s="32">
        <f>K105+M105+O105+Q105+S105+U105+W105+Y105+AA105+AC105+AE105</f>
        <v>196.8</v>
      </c>
      <c r="F105" s="32">
        <f>E105/B105*100</f>
        <v>100</v>
      </c>
      <c r="G105" s="32">
        <v>100</v>
      </c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196.8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v>196.8</v>
      </c>
      <c r="D107" s="61">
        <v>196.8</v>
      </c>
      <c r="E107" s="62">
        <f>I107+K107+M107+O107+Q107+S107+U107+W107+Y107+AA107+AC107+AE107</f>
        <v>196.8</v>
      </c>
      <c r="F107" s="62">
        <f>E107/B107*100</f>
        <v>100</v>
      </c>
      <c r="G107" s="62">
        <v>100</v>
      </c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>
        <v>196.8</v>
      </c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>
        <v>200</v>
      </c>
      <c r="D111" s="31">
        <v>200</v>
      </c>
      <c r="E111" s="32">
        <f>K111+M111+O111+Q111+S111+U111+W111+Y111+AA111+AC111+AE111</f>
        <v>0</v>
      </c>
      <c r="F111" s="32">
        <f>E111/B111*100</f>
        <v>0</v>
      </c>
      <c r="G111" s="32">
        <v>0</v>
      </c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68" t="s">
        <v>99</v>
      </c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/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6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>
        <v>200</v>
      </c>
      <c r="D113" s="61">
        <v>200</v>
      </c>
      <c r="E113" s="62">
        <f>I113+K113+M113+O113+Q113+S113+U113+W113+Y113+AA113+AC113+AE113</f>
        <v>0</v>
      </c>
      <c r="F113" s="62">
        <f>E113/B113*100</f>
        <v>0</v>
      </c>
      <c r="G113" s="32">
        <v>0</v>
      </c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170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v>1089.8</v>
      </c>
      <c r="D117" s="32"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2">
        <v>0</v>
      </c>
      <c r="D118" s="32"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2">
        <v>0</v>
      </c>
      <c r="D119" s="62"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19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2">
        <v>1089.8</v>
      </c>
      <c r="D121" s="32">
        <v>1089.8</v>
      </c>
      <c r="E121" s="32">
        <v>1089.8</v>
      </c>
      <c r="F121" s="32">
        <f>E121/B121*100</f>
        <v>100</v>
      </c>
      <c r="G121" s="32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95" s="115" customFormat="1" ht="18.75">
      <c r="A123" s="110" t="s">
        <v>30</v>
      </c>
      <c r="B123" s="111">
        <v>13000</v>
      </c>
      <c r="C123" s="112">
        <v>0</v>
      </c>
      <c r="D123" s="112">
        <v>0</v>
      </c>
      <c r="E123" s="113">
        <v>0</v>
      </c>
      <c r="F123" s="113">
        <f>E123/B123*100</f>
        <v>0</v>
      </c>
      <c r="G123" s="113"/>
      <c r="H123" s="113">
        <f>H124+H125</f>
        <v>0</v>
      </c>
      <c r="I123" s="113">
        <f>I124+I125</f>
        <v>0</v>
      </c>
      <c r="J123" s="113">
        <f>J124+J125</f>
        <v>0</v>
      </c>
      <c r="K123" s="113">
        <f>K124+K125</f>
        <v>0</v>
      </c>
      <c r="L123" s="113">
        <v>0</v>
      </c>
      <c r="M123" s="113">
        <f>M124+M125</f>
        <v>0</v>
      </c>
      <c r="N123" s="113">
        <f>N124+N125</f>
        <v>0</v>
      </c>
      <c r="O123" s="113">
        <v>0</v>
      </c>
      <c r="P123" s="113">
        <f aca="true" t="shared" si="13" ref="P123:AE123">P124+P125</f>
        <v>0</v>
      </c>
      <c r="Q123" s="113">
        <f t="shared" si="13"/>
        <v>0</v>
      </c>
      <c r="R123" s="113">
        <v>13000</v>
      </c>
      <c r="S123" s="113">
        <f t="shared" si="13"/>
        <v>0</v>
      </c>
      <c r="T123" s="113">
        <f t="shared" si="13"/>
        <v>0</v>
      </c>
      <c r="U123" s="113">
        <f t="shared" si="13"/>
        <v>0</v>
      </c>
      <c r="V123" s="113">
        <f t="shared" si="13"/>
        <v>0</v>
      </c>
      <c r="W123" s="113">
        <f t="shared" si="13"/>
        <v>0</v>
      </c>
      <c r="X123" s="113">
        <f t="shared" si="13"/>
        <v>0</v>
      </c>
      <c r="Y123" s="113">
        <f t="shared" si="13"/>
        <v>0</v>
      </c>
      <c r="Z123" s="113">
        <f t="shared" si="13"/>
        <v>0</v>
      </c>
      <c r="AA123" s="113">
        <f t="shared" si="13"/>
        <v>0</v>
      </c>
      <c r="AB123" s="113">
        <f t="shared" si="13"/>
        <v>0</v>
      </c>
      <c r="AC123" s="113">
        <f t="shared" si="13"/>
        <v>0</v>
      </c>
      <c r="AD123" s="113">
        <f t="shared" si="13"/>
        <v>0</v>
      </c>
      <c r="AE123" s="113">
        <f t="shared" si="13"/>
        <v>0</v>
      </c>
      <c r="AF123" s="114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5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</row>
    <row r="124" spans="1:95" s="115" customFormat="1" ht="18.75">
      <c r="A124" s="116" t="s">
        <v>24</v>
      </c>
      <c r="B124" s="117">
        <f>H124+J124+L124+N124+P124+R124+T124+V124+X124+Z124+AB124+AD124</f>
        <v>0</v>
      </c>
      <c r="C124" s="113">
        <v>0</v>
      </c>
      <c r="D124" s="113">
        <v>0</v>
      </c>
      <c r="E124" s="113">
        <f>I124+K124+M124+O124+Q124+S124+U124+W124+Y124+AA124+AC124+AE124</f>
        <v>0</v>
      </c>
      <c r="F124" s="113">
        <v>0</v>
      </c>
      <c r="G124" s="113"/>
      <c r="H124" s="113"/>
      <c r="I124" s="113"/>
      <c r="J124" s="113"/>
      <c r="K124" s="113"/>
      <c r="L124" s="113">
        <v>0</v>
      </c>
      <c r="M124" s="113">
        <v>0</v>
      </c>
      <c r="N124" s="113">
        <v>0</v>
      </c>
      <c r="O124" s="113">
        <v>0</v>
      </c>
      <c r="P124" s="113"/>
      <c r="Q124" s="113"/>
      <c r="R124" s="113"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4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5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</row>
    <row r="125" spans="1:95" s="115" customFormat="1" ht="18.75">
      <c r="A125" s="118" t="s">
        <v>25</v>
      </c>
      <c r="B125" s="111">
        <f>H125+J125+L125+N125+P125+R125+T125+V125+X125+Z125+AB125+AD125</f>
        <v>0</v>
      </c>
      <c r="C125" s="112">
        <v>0</v>
      </c>
      <c r="D125" s="112">
        <v>0</v>
      </c>
      <c r="E125" s="113">
        <f>I125+K125+M125+O125+Q125+S125+U125+W125+Y125+AA125+AC125+AE125</f>
        <v>0</v>
      </c>
      <c r="F125" s="113">
        <v>0</v>
      </c>
      <c r="G125" s="113"/>
      <c r="H125" s="113"/>
      <c r="I125" s="113"/>
      <c r="J125" s="113"/>
      <c r="K125" s="113"/>
      <c r="L125" s="113">
        <v>0</v>
      </c>
      <c r="M125" s="113">
        <v>0</v>
      </c>
      <c r="N125" s="113">
        <v>0</v>
      </c>
      <c r="O125" s="113">
        <v>0</v>
      </c>
      <c r="P125" s="113"/>
      <c r="Q125" s="113"/>
      <c r="R125" s="113"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5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</row>
    <row r="126" spans="1:95" s="115" customFormat="1" ht="18.75">
      <c r="A126" s="119" t="s">
        <v>26</v>
      </c>
      <c r="B126" s="117">
        <f>H126+J126+L126+N126+P126+R126+T126+V126+X126+Z126+AB126+AD126</f>
        <v>0</v>
      </c>
      <c r="C126" s="112">
        <v>0</v>
      </c>
      <c r="D126" s="112">
        <v>0</v>
      </c>
      <c r="E126" s="112">
        <f>I126+K126+M126+O126+Q126+S126+U126+W126+Y126+AA126+AC126+AE126</f>
        <v>0</v>
      </c>
      <c r="F126" s="112">
        <v>0</v>
      </c>
      <c r="G126" s="112"/>
      <c r="H126" s="113"/>
      <c r="I126" s="113"/>
      <c r="J126" s="112"/>
      <c r="K126" s="112"/>
      <c r="L126" s="113">
        <v>0</v>
      </c>
      <c r="M126" s="113">
        <v>0</v>
      </c>
      <c r="N126" s="113">
        <v>0</v>
      </c>
      <c r="O126" s="113">
        <v>0</v>
      </c>
      <c r="P126" s="113"/>
      <c r="Q126" s="113"/>
      <c r="R126" s="113"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5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</row>
    <row r="127" spans="1:96" s="115" customFormat="1" ht="18.75">
      <c r="A127" s="119" t="s">
        <v>27</v>
      </c>
      <c r="B127" s="117">
        <f>H127+J127+L127+N127+P127+R127+T127+V127+X127+Z127+AB127+AD127</f>
        <v>13000</v>
      </c>
      <c r="C127" s="112">
        <v>0</v>
      </c>
      <c r="D127" s="112">
        <v>0</v>
      </c>
      <c r="E127" s="112">
        <f>I127+K127+M127+O127+Q127+S127+U127+W127+Y127+AA127+AC127+AE127</f>
        <v>0</v>
      </c>
      <c r="F127" s="112">
        <f>E127/B127*100</f>
        <v>0</v>
      </c>
      <c r="G127" s="112"/>
      <c r="H127" s="112"/>
      <c r="I127" s="112"/>
      <c r="J127" s="112"/>
      <c r="K127" s="112"/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/>
      <c r="R127" s="112">
        <v>13000</v>
      </c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4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</row>
    <row r="128" spans="1:96" s="115" customFormat="1" ht="18.75">
      <c r="A128" s="119" t="s">
        <v>26</v>
      </c>
      <c r="B128" s="117">
        <f>H128+J128+L128+N128+P128+R128+T128+V128+X128+Z128+AB128+AD128</f>
        <v>0</v>
      </c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5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f>J130+P130</f>
        <v>75</v>
      </c>
      <c r="D130" s="61">
        <f>C130</f>
        <v>75</v>
      </c>
      <c r="E130" s="61">
        <v>75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>
        <v>27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0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C134</f>
        <v>5041.617</v>
      </c>
      <c r="D132" s="29">
        <f>C132</f>
        <v>5041.617</v>
      </c>
      <c r="E132" s="29">
        <f>E134</f>
        <v>4898.33</v>
      </c>
      <c r="F132" s="29">
        <f>E132/B132*100</f>
        <v>62.419782348293694</v>
      </c>
      <c r="G132" s="29">
        <f>E132/C132*100</f>
        <v>97.1579158036003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774.92</v>
      </c>
      <c r="R132" s="71">
        <f t="shared" si="14"/>
        <v>82.62</v>
      </c>
      <c r="S132" s="43">
        <f t="shared" si="14"/>
        <v>0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f t="shared" si="14"/>
        <v>0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60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61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H134+J134+L134+N134+P134</f>
        <v>5041.617</v>
      </c>
      <c r="D134" s="61">
        <f>C134</f>
        <v>5041.617</v>
      </c>
      <c r="E134" s="61">
        <f>I134+K134+M134+O134+Q134+S134+U134+W134+Y134+AA134+AC134+AE134</f>
        <v>4898.33</v>
      </c>
      <c r="F134" s="61">
        <f>E134/B134*100</f>
        <v>62.419782348293694</v>
      </c>
      <c r="G134" s="61">
        <f>E134/C134*100</f>
        <v>97.1579158036003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>
        <v>774.92</v>
      </c>
      <c r="R134" s="61">
        <v>82.62</v>
      </c>
      <c r="S134" s="61"/>
      <c r="T134" s="61">
        <v>0</v>
      </c>
      <c r="U134" s="61"/>
      <c r="V134" s="61">
        <v>40.5</v>
      </c>
      <c r="W134" s="61"/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62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840</v>
      </c>
      <c r="D137" s="32">
        <v>840</v>
      </c>
      <c r="E137" s="32">
        <f>K137+M137+O137+Q137+S137+U137+W137+Y137+AA137+AC137+AE137</f>
        <v>840</v>
      </c>
      <c r="F137" s="32">
        <f>C137/B137*100</f>
        <v>35.952747817154595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420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50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31">
        <v>0</v>
      </c>
      <c r="E138" s="31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1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v>840</v>
      </c>
      <c r="D139" s="61">
        <v>840</v>
      </c>
      <c r="E139" s="61">
        <f>I139+K139+M139+O139+Q139+S139+U139+W139+Y139+AA139+AC139+AE139</f>
        <v>840</v>
      </c>
      <c r="F139" s="61">
        <f>C139/B139*100</f>
        <v>35.952747817154595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>
        <v>420</v>
      </c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1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44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C144</f>
        <v>1799.0729999999999</v>
      </c>
      <c r="D142" s="48">
        <f>C142</f>
        <v>1799.0729999999999</v>
      </c>
      <c r="E142" s="29">
        <f>K142+M142+O142+Q142+S142+U142+W142+Y142+AA142+AC142+AE142</f>
        <v>1682.2499999999998</v>
      </c>
      <c r="F142" s="29">
        <f>E142/B142*100</f>
        <v>63.97370546654314</v>
      </c>
      <c r="G142" s="29">
        <f>E142/C142*100</f>
        <v>93.5064891752586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32.1</v>
      </c>
      <c r="R142" s="71">
        <f t="shared" si="16"/>
        <v>0</v>
      </c>
      <c r="S142" s="43">
        <f t="shared" si="16"/>
        <v>0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74" t="s">
        <v>100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v>0</v>
      </c>
      <c r="E143" s="48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75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H144+J144+L144+N144+P144</f>
        <v>1799.0729999999999</v>
      </c>
      <c r="D144" s="61">
        <f>C144</f>
        <v>1799.0729999999999</v>
      </c>
      <c r="E144" s="61">
        <f>I144+K144+M144+O144+Q144+S144+U144+W144+Y144+AA144+AC144+AE144</f>
        <v>1682.2499999999998</v>
      </c>
      <c r="F144" s="61">
        <f>E144/B144*100</f>
        <v>63.97370546654314</v>
      </c>
      <c r="G144" s="61">
        <f>E144/C144*100</f>
        <v>93.5064891752586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>
        <v>32.1</v>
      </c>
      <c r="R144" s="73">
        <v>0</v>
      </c>
      <c r="S144" s="61"/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7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75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C150</f>
        <v>16050.830000000002</v>
      </c>
      <c r="D148" s="29">
        <f>C148</f>
        <v>16050.830000000002</v>
      </c>
      <c r="E148" s="29">
        <f>I148+K148+M148+O148+Q148+S148+U148+W148+Y148+AA148+AC148+AE148</f>
        <v>15446.75</v>
      </c>
      <c r="F148" s="29">
        <f>E148/B148*100</f>
        <v>37.844469379955115</v>
      </c>
      <c r="G148" s="29">
        <f>E148/C148*100</f>
        <v>96.23645630786693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3966.84</v>
      </c>
      <c r="R148" s="71">
        <f t="shared" si="17"/>
        <v>4026.53</v>
      </c>
      <c r="S148" s="43">
        <f t="shared" si="17"/>
        <v>0</v>
      </c>
      <c r="T148" s="71">
        <f t="shared" si="17"/>
        <v>4001.79</v>
      </c>
      <c r="U148" s="43">
        <f t="shared" si="17"/>
        <v>0</v>
      </c>
      <c r="V148" s="71">
        <f t="shared" si="17"/>
        <v>2852.86</v>
      </c>
      <c r="W148" s="43">
        <f t="shared" si="17"/>
        <v>0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60"/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v>0</v>
      </c>
      <c r="E149" s="48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1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H150+J150+L150+N150+P150</f>
        <v>16050.830000000002</v>
      </c>
      <c r="D150" s="61">
        <f>C150</f>
        <v>16050.830000000002</v>
      </c>
      <c r="E150" s="61">
        <f>I150+K150+M150+O150+Q150+S150+U150+W150+Y150+AA150+AC150+AE150</f>
        <v>15446.75</v>
      </c>
      <c r="F150" s="61">
        <f>E150/B150*100</f>
        <v>37.844469379955115</v>
      </c>
      <c r="G150" s="61">
        <f>E150/C150*100</f>
        <v>96.23645630786693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3966.84</v>
      </c>
      <c r="R150" s="61">
        <v>4026.53</v>
      </c>
      <c r="S150" s="61">
        <v>0</v>
      </c>
      <c r="T150" s="61">
        <v>4001.79</v>
      </c>
      <c r="U150" s="61">
        <v>0</v>
      </c>
      <c r="V150" s="61">
        <v>2852.86</v>
      </c>
      <c r="W150" s="61">
        <v>0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2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17755.4</v>
      </c>
      <c r="C153" s="29">
        <f>C155</f>
        <v>7206.57</v>
      </c>
      <c r="D153" s="29">
        <f>D155</f>
        <v>7206.57</v>
      </c>
      <c r="E153" s="29">
        <f>E155</f>
        <v>6770.71</v>
      </c>
      <c r="F153" s="29">
        <f>E153/B153*100</f>
        <v>38.133243970848305</v>
      </c>
      <c r="G153" s="29">
        <f>E153/C153*100</f>
        <v>93.95190777304599</v>
      </c>
      <c r="H153" s="71">
        <f>H154+H155</f>
        <v>1052.97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1655.82</v>
      </c>
      <c r="R153" s="71">
        <f t="shared" si="18"/>
        <v>1801.45</v>
      </c>
      <c r="S153" s="29">
        <f t="shared" si="18"/>
        <v>0</v>
      </c>
      <c r="T153" s="71">
        <f t="shared" si="18"/>
        <v>1862.91</v>
      </c>
      <c r="U153" s="29">
        <f t="shared" si="18"/>
        <v>0</v>
      </c>
      <c r="V153" s="71">
        <f t="shared" si="18"/>
        <v>1244.61</v>
      </c>
      <c r="W153" s="29">
        <f t="shared" si="18"/>
        <v>0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121" t="s">
        <v>101</v>
      </c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31">
        <v>0</v>
      </c>
      <c r="E154" s="31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17755.4</v>
      </c>
      <c r="C155" s="61">
        <f>H155+J155+L155+N155+P155</f>
        <v>7206.57</v>
      </c>
      <c r="D155" s="61">
        <f>C155</f>
        <v>7206.57</v>
      </c>
      <c r="E155" s="61">
        <f>I155+K155+M155+O155+Q155+S155+U155+W155+Y155+AA155+AC155+AE155</f>
        <v>6770.71</v>
      </c>
      <c r="F155" s="61">
        <f>E155/B155*100</f>
        <v>38.133243970848305</v>
      </c>
      <c r="G155" s="61">
        <f>E155/C155*100</f>
        <v>93.95190777304599</v>
      </c>
      <c r="H155" s="73">
        <v>1052.97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>
        <v>1655.82</v>
      </c>
      <c r="R155" s="73">
        <v>1801.45</v>
      </c>
      <c r="S155" s="61"/>
      <c r="T155" s="73">
        <v>1862.91</v>
      </c>
      <c r="U155" s="61"/>
      <c r="V155" s="73">
        <v>1244.61</v>
      </c>
      <c r="W155" s="61"/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C160</f>
        <v>10844.33</v>
      </c>
      <c r="D158" s="29">
        <f>D160</f>
        <v>10844.33</v>
      </c>
      <c r="E158" s="29">
        <f>E160</f>
        <v>9934.62</v>
      </c>
      <c r="F158" s="29">
        <f>E158/B158*100</f>
        <v>38.4585785072778</v>
      </c>
      <c r="G158" s="29">
        <f>E158/C158*100</f>
        <v>91.61119220827844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2621.27</v>
      </c>
      <c r="R158" s="71">
        <f t="shared" si="19"/>
        <v>2648.4</v>
      </c>
      <c r="S158" s="29">
        <f t="shared" si="19"/>
        <v>0</v>
      </c>
      <c r="T158" s="71">
        <f t="shared" si="19"/>
        <v>2688.62</v>
      </c>
      <c r="U158" s="29">
        <f t="shared" si="19"/>
        <v>0</v>
      </c>
      <c r="V158" s="71">
        <f t="shared" si="19"/>
        <v>2182.49</v>
      </c>
      <c r="W158" s="29">
        <f t="shared" si="19"/>
        <v>0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122" t="s">
        <v>102</v>
      </c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61">
        <f>H160+J160+L160+N160+P160</f>
        <v>10844.33</v>
      </c>
      <c r="D160" s="61">
        <f>C160</f>
        <v>10844.33</v>
      </c>
      <c r="E160" s="61">
        <f>I160+K160+M160+O160+Q160+S160+U160+W160+Y160+AA160+AC160+AE160</f>
        <v>9934.62</v>
      </c>
      <c r="F160" s="61">
        <f>E160/B160*100</f>
        <v>38.4585785072778</v>
      </c>
      <c r="G160" s="61">
        <f>E160/C160*100</f>
        <v>91.61119220827844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>
        <v>2621.27</v>
      </c>
      <c r="R160" s="73">
        <v>2648.4</v>
      </c>
      <c r="S160" s="61"/>
      <c r="T160" s="73">
        <v>2688.62</v>
      </c>
      <c r="U160" s="61"/>
      <c r="V160" s="73">
        <v>2182.49</v>
      </c>
      <c r="W160" s="61"/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25.5" customHeight="1">
      <c r="A166" s="3" t="s">
        <v>30</v>
      </c>
      <c r="B166" s="35">
        <f aca="true" t="shared" si="20" ref="B166:B171">H166+J166+L166+N166+P166+R166+T166+V166+X166+Z166+AB166+AD166</f>
        <v>19300.610000000004</v>
      </c>
      <c r="C166" s="29">
        <f>C168</f>
        <v>9393.18</v>
      </c>
      <c r="D166" s="29">
        <f>C166</f>
        <v>9393.18</v>
      </c>
      <c r="E166" s="29">
        <f>E168</f>
        <v>8340.470000000001</v>
      </c>
      <c r="F166" s="29">
        <f>E166/B166*100</f>
        <v>43.21350465088927</v>
      </c>
      <c r="G166" s="29">
        <f>E166/C166*100</f>
        <v>88.79282628460224</v>
      </c>
      <c r="H166" s="71">
        <v>3708.07</v>
      </c>
      <c r="I166" s="29">
        <f aca="true" t="shared" si="21" ref="I166:AE166">I167+I168</f>
        <v>2855.2</v>
      </c>
      <c r="J166" s="71">
        <v>703.6</v>
      </c>
      <c r="K166" s="29">
        <f t="shared" si="21"/>
        <v>1387.8</v>
      </c>
      <c r="L166" s="71">
        <f t="shared" si="21"/>
        <v>928.55</v>
      </c>
      <c r="M166" s="29">
        <f t="shared" si="21"/>
        <v>1020.1</v>
      </c>
      <c r="N166" s="71">
        <v>2366.64</v>
      </c>
      <c r="O166" s="29">
        <f t="shared" si="21"/>
        <v>2115.55</v>
      </c>
      <c r="P166" s="71">
        <f t="shared" si="21"/>
        <v>1686.32</v>
      </c>
      <c r="Q166" s="29">
        <f t="shared" si="21"/>
        <v>961.82</v>
      </c>
      <c r="R166" s="71">
        <f>R167+R168</f>
        <v>2228.45</v>
      </c>
      <c r="S166" s="29">
        <f t="shared" si="21"/>
        <v>0</v>
      </c>
      <c r="T166" s="71">
        <f t="shared" si="21"/>
        <v>575.34</v>
      </c>
      <c r="U166" s="29">
        <f t="shared" si="21"/>
        <v>0</v>
      </c>
      <c r="V166" s="71">
        <f t="shared" si="21"/>
        <v>1218.13</v>
      </c>
      <c r="W166" s="29">
        <f t="shared" si="21"/>
        <v>0</v>
      </c>
      <c r="X166" s="71">
        <f t="shared" si="21"/>
        <v>1408.97</v>
      </c>
      <c r="Y166" s="29">
        <f t="shared" si="21"/>
        <v>0</v>
      </c>
      <c r="Z166" s="71">
        <f t="shared" si="21"/>
        <v>1670.73</v>
      </c>
      <c r="AA166" s="29">
        <f t="shared" si="21"/>
        <v>0</v>
      </c>
      <c r="AB166" s="71">
        <f t="shared" si="21"/>
        <v>665.95</v>
      </c>
      <c r="AC166" s="29">
        <f t="shared" si="21"/>
        <v>0</v>
      </c>
      <c r="AD166" s="71">
        <f t="shared" si="21"/>
        <v>2139.86</v>
      </c>
      <c r="AE166" s="29">
        <f t="shared" si="21"/>
        <v>0</v>
      </c>
      <c r="AF166" s="171" t="s">
        <v>103</v>
      </c>
      <c r="AQ166" s="57"/>
    </row>
    <row r="167" spans="1:43" s="16" customFormat="1" ht="15" customHeight="1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72"/>
      <c r="AQ167" s="56"/>
    </row>
    <row r="168" spans="1:101" s="63" customFormat="1" ht="18.75">
      <c r="A168" s="59" t="s">
        <v>25</v>
      </c>
      <c r="B168" s="60">
        <f t="shared" si="20"/>
        <v>19300.610000000004</v>
      </c>
      <c r="C168" s="61">
        <f>H168+J168+L168+N168+P168</f>
        <v>9393.18</v>
      </c>
      <c r="D168" s="61">
        <f>C168</f>
        <v>9393.18</v>
      </c>
      <c r="E168" s="61">
        <f>I168+K168+M168+O168+Q168+S168+U168+W168+Y168+AA168+AC168+AE168</f>
        <v>8340.470000000001</v>
      </c>
      <c r="F168" s="61">
        <f>E168/B168*100</f>
        <v>43.21350465088927</v>
      </c>
      <c r="G168" s="61">
        <f>E168/C168*100</f>
        <v>88.79282628460224</v>
      </c>
      <c r="H168" s="73">
        <v>3708.07</v>
      </c>
      <c r="I168" s="61">
        <v>2855.2</v>
      </c>
      <c r="J168" s="73">
        <v>703.6</v>
      </c>
      <c r="K168" s="61">
        <v>1387.8</v>
      </c>
      <c r="L168" s="73">
        <v>928.55</v>
      </c>
      <c r="M168" s="61">
        <v>1020.1</v>
      </c>
      <c r="N168" s="73">
        <v>2366.64</v>
      </c>
      <c r="O168" s="61">
        <v>2115.55</v>
      </c>
      <c r="P168" s="73">
        <v>1686.32</v>
      </c>
      <c r="Q168" s="61">
        <v>961.82</v>
      </c>
      <c r="R168" s="73">
        <v>2228.45</v>
      </c>
      <c r="S168" s="61"/>
      <c r="T168" s="73">
        <v>575.34</v>
      </c>
      <c r="U168" s="61"/>
      <c r="V168" s="73">
        <v>1218.13</v>
      </c>
      <c r="W168" s="61"/>
      <c r="X168" s="73">
        <v>1408.97</v>
      </c>
      <c r="Y168" s="61"/>
      <c r="Z168" s="73">
        <v>1670.73</v>
      </c>
      <c r="AA168" s="61"/>
      <c r="AB168" s="73">
        <v>665.95</v>
      </c>
      <c r="AC168" s="61"/>
      <c r="AD168" s="73">
        <v>2139.86</v>
      </c>
      <c r="AE168" s="61"/>
      <c r="AF168" s="173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>B174</f>
        <v>1047.904</v>
      </c>
      <c r="C172" s="29">
        <f>C174</f>
        <v>427.22999999999996</v>
      </c>
      <c r="D172" s="29">
        <f>C172</f>
        <v>427.22999999999996</v>
      </c>
      <c r="E172" s="29">
        <f>E174</f>
        <v>421.28999999999996</v>
      </c>
      <c r="F172" s="29">
        <f>E172/B172*100</f>
        <v>40.203110208568724</v>
      </c>
      <c r="G172" s="29">
        <f>E172/C172*100</f>
        <v>98.60964819886244</v>
      </c>
      <c r="H172" s="71">
        <f>H173+H174</f>
        <v>82.094</v>
      </c>
      <c r="I172" s="43">
        <f aca="true" t="shared" si="22" ref="I172:AE172">I173+I174</f>
        <v>81.9</v>
      </c>
      <c r="J172" s="71">
        <f t="shared" si="22"/>
        <v>86.29</v>
      </c>
      <c r="K172" s="43">
        <f t="shared" si="22"/>
        <v>84.85</v>
      </c>
      <c r="L172" s="71">
        <f t="shared" si="22"/>
        <v>86.282</v>
      </c>
      <c r="M172" s="43">
        <f t="shared" si="22"/>
        <v>84.85</v>
      </c>
      <c r="N172" s="71">
        <f t="shared" si="22"/>
        <v>86.282</v>
      </c>
      <c r="O172" s="43">
        <f t="shared" si="22"/>
        <v>84.85</v>
      </c>
      <c r="P172" s="71">
        <f t="shared" si="22"/>
        <v>86.282</v>
      </c>
      <c r="Q172" s="43">
        <f t="shared" si="22"/>
        <v>84.84</v>
      </c>
      <c r="R172" s="71">
        <f t="shared" si="22"/>
        <v>167.17</v>
      </c>
      <c r="S172" s="43">
        <f t="shared" si="22"/>
        <v>0</v>
      </c>
      <c r="T172" s="71">
        <f t="shared" si="22"/>
        <v>5.44</v>
      </c>
      <c r="U172" s="43">
        <f t="shared" si="22"/>
        <v>0</v>
      </c>
      <c r="V172" s="71">
        <f t="shared" si="22"/>
        <v>86.24</v>
      </c>
      <c r="W172" s="43">
        <f t="shared" si="22"/>
        <v>0</v>
      </c>
      <c r="X172" s="71">
        <f t="shared" si="22"/>
        <v>86.282</v>
      </c>
      <c r="Y172" s="43">
        <f t="shared" si="22"/>
        <v>0</v>
      </c>
      <c r="Z172" s="71">
        <f t="shared" si="22"/>
        <v>86.282</v>
      </c>
      <c r="AA172" s="43">
        <f t="shared" si="22"/>
        <v>0</v>
      </c>
      <c r="AB172" s="71">
        <f t="shared" si="22"/>
        <v>102.982</v>
      </c>
      <c r="AC172" s="43">
        <f t="shared" si="22"/>
        <v>0</v>
      </c>
      <c r="AD172" s="71">
        <f t="shared" si="22"/>
        <v>86.278</v>
      </c>
      <c r="AE172" s="43">
        <f t="shared" si="22"/>
        <v>0</v>
      </c>
      <c r="AF172" s="3"/>
      <c r="AQ172" s="57"/>
    </row>
    <row r="173" spans="1:43" s="16" customFormat="1" ht="18.75">
      <c r="A173" s="2" t="s">
        <v>24</v>
      </c>
      <c r="B173" s="64">
        <f>H173+J173+L173+N173+P173+R173+T173+V173+X173+Z173+AB173+AD173</f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>H174+J174+L174+N174+P174+R174+T174+V174+X174+Z174+AB174+AD174</f>
        <v>1047.904</v>
      </c>
      <c r="C174" s="61">
        <f>H174+J174+L174+N174+P174</f>
        <v>427.22999999999996</v>
      </c>
      <c r="D174" s="61">
        <f>C174</f>
        <v>427.22999999999996</v>
      </c>
      <c r="E174" s="61">
        <f>I174+K174+M174+O174+Q174+S174+U174+W174+Y174+AA174+AC174+AE174</f>
        <v>421.28999999999996</v>
      </c>
      <c r="F174" s="61">
        <f>E174/B174*100</f>
        <v>40.203110208568724</v>
      </c>
      <c r="G174" s="61">
        <f>E174/C174*100</f>
        <v>98.60964819886244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86.282</v>
      </c>
      <c r="Q174" s="61">
        <v>84.84</v>
      </c>
      <c r="R174" s="73">
        <v>167.17</v>
      </c>
      <c r="S174" s="61"/>
      <c r="T174" s="73">
        <v>5.44</v>
      </c>
      <c r="U174" s="61"/>
      <c r="V174" s="73">
        <v>86.24</v>
      </c>
      <c r="W174" s="61"/>
      <c r="X174" s="73">
        <v>86.282</v>
      </c>
      <c r="Y174" s="61"/>
      <c r="Z174" s="73">
        <v>86.282</v>
      </c>
      <c r="AA174" s="61"/>
      <c r="AB174" s="73">
        <v>102.982</v>
      </c>
      <c r="AC174" s="61"/>
      <c r="AD174" s="73">
        <v>86.278</v>
      </c>
      <c r="AE174" s="61"/>
      <c r="AF174" s="65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>H176+J176+L176+N176+P176+R176+T176+V176+X176+Z176+AB176+AD176</f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3" ref="I178:AE178">I179+I180</f>
        <v>0</v>
      </c>
      <c r="J178" s="72">
        <f t="shared" si="23"/>
        <v>0</v>
      </c>
      <c r="K178" s="32">
        <f t="shared" si="23"/>
        <v>0</v>
      </c>
      <c r="L178" s="72">
        <f t="shared" si="23"/>
        <v>0</v>
      </c>
      <c r="M178" s="32">
        <f t="shared" si="23"/>
        <v>0</v>
      </c>
      <c r="N178" s="72">
        <f t="shared" si="23"/>
        <v>0</v>
      </c>
      <c r="O178" s="32">
        <f t="shared" si="23"/>
        <v>0</v>
      </c>
      <c r="P178" s="72">
        <f t="shared" si="23"/>
        <v>0</v>
      </c>
      <c r="Q178" s="32">
        <f t="shared" si="23"/>
        <v>0</v>
      </c>
      <c r="R178" s="72">
        <f t="shared" si="23"/>
        <v>0</v>
      </c>
      <c r="S178" s="32">
        <f t="shared" si="23"/>
        <v>0</v>
      </c>
      <c r="T178" s="72">
        <f t="shared" si="23"/>
        <v>0</v>
      </c>
      <c r="U178" s="32">
        <f t="shared" si="23"/>
        <v>0</v>
      </c>
      <c r="V178" s="72">
        <f t="shared" si="23"/>
        <v>0</v>
      </c>
      <c r="W178" s="32">
        <f t="shared" si="23"/>
        <v>0</v>
      </c>
      <c r="X178" s="72">
        <f t="shared" si="23"/>
        <v>0</v>
      </c>
      <c r="Y178" s="32">
        <f t="shared" si="23"/>
        <v>0</v>
      </c>
      <c r="Z178" s="72">
        <f t="shared" si="23"/>
        <v>0</v>
      </c>
      <c r="AA178" s="32">
        <f t="shared" si="23"/>
        <v>0</v>
      </c>
      <c r="AB178" s="72">
        <f t="shared" si="23"/>
        <v>172.5</v>
      </c>
      <c r="AC178" s="32">
        <f t="shared" si="23"/>
        <v>0</v>
      </c>
      <c r="AD178" s="72">
        <f t="shared" si="23"/>
        <v>0</v>
      </c>
      <c r="AE178" s="32">
        <f t="shared" si="23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65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75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59"/>
      <c r="AQ183" s="56"/>
    </row>
    <row r="184" spans="1:43" s="16" customFormat="1" ht="19.5" customHeight="1">
      <c r="A184" s="3" t="s">
        <v>30</v>
      </c>
      <c r="B184" s="35">
        <f>B186</f>
        <v>32072.396000000004</v>
      </c>
      <c r="C184" s="32">
        <f>C186</f>
        <v>10828.146</v>
      </c>
      <c r="D184" s="32">
        <f>C184</f>
        <v>10828.146</v>
      </c>
      <c r="E184" s="32">
        <f>E186</f>
        <v>10351.79</v>
      </c>
      <c r="F184" s="32">
        <f>E184/B184*100</f>
        <v>32.27632260464731</v>
      </c>
      <c r="G184" s="32">
        <f>E184/C184*100</f>
        <v>95.60076120140974</v>
      </c>
      <c r="H184" s="72">
        <f>H185+H186</f>
        <v>1135.492</v>
      </c>
      <c r="I184" s="32">
        <f aca="true" t="shared" si="24" ref="I184:AE184">I185+I186</f>
        <v>524.4</v>
      </c>
      <c r="J184" s="72">
        <f t="shared" si="24"/>
        <v>2444.572</v>
      </c>
      <c r="K184" s="32">
        <f t="shared" si="24"/>
        <v>2648.43</v>
      </c>
      <c r="L184" s="72">
        <f t="shared" si="24"/>
        <v>2311.272</v>
      </c>
      <c r="M184" s="32">
        <f t="shared" si="24"/>
        <v>2412.21</v>
      </c>
      <c r="N184" s="72">
        <f t="shared" si="24"/>
        <v>2604.17</v>
      </c>
      <c r="O184" s="32">
        <f t="shared" si="24"/>
        <v>2414.95</v>
      </c>
      <c r="P184" s="72">
        <f t="shared" si="24"/>
        <v>2332.64</v>
      </c>
      <c r="Q184" s="32">
        <f t="shared" si="24"/>
        <v>2351.8</v>
      </c>
      <c r="R184" s="72">
        <f t="shared" si="24"/>
        <v>3967.04</v>
      </c>
      <c r="S184" s="32">
        <f t="shared" si="24"/>
        <v>0</v>
      </c>
      <c r="T184" s="72">
        <f t="shared" si="24"/>
        <v>2686.91</v>
      </c>
      <c r="U184" s="32">
        <f t="shared" si="24"/>
        <v>0</v>
      </c>
      <c r="V184" s="72">
        <f t="shared" si="24"/>
        <v>3446.766</v>
      </c>
      <c r="W184" s="32">
        <f t="shared" si="24"/>
        <v>0</v>
      </c>
      <c r="X184" s="72">
        <f t="shared" si="24"/>
        <v>2511.272</v>
      </c>
      <c r="Y184" s="32">
        <f t="shared" si="24"/>
        <v>0</v>
      </c>
      <c r="Z184" s="72">
        <f t="shared" si="24"/>
        <v>4000.68</v>
      </c>
      <c r="AA184" s="32">
        <f t="shared" si="24"/>
        <v>0</v>
      </c>
      <c r="AB184" s="72">
        <f t="shared" si="24"/>
        <v>2311.272</v>
      </c>
      <c r="AC184" s="32">
        <f t="shared" si="24"/>
        <v>0</v>
      </c>
      <c r="AD184" s="72">
        <f t="shared" si="24"/>
        <v>2320.31</v>
      </c>
      <c r="AE184" s="32">
        <f t="shared" si="24"/>
        <v>0</v>
      </c>
      <c r="AF184" s="151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1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32072.396000000004</v>
      </c>
      <c r="C186" s="61">
        <f>H186+J186+L186+N186+P186</f>
        <v>10828.146</v>
      </c>
      <c r="D186" s="61">
        <f>C186</f>
        <v>10828.146</v>
      </c>
      <c r="E186" s="61">
        <f>I186+K186+M186+O186+Q186+S186+U186+W186+Y186+AA186+AC186+AE186</f>
        <v>10351.79</v>
      </c>
      <c r="F186" s="61">
        <f>E186/B186*100</f>
        <v>32.27632260464731</v>
      </c>
      <c r="G186" s="61">
        <f>E186/C186*100</f>
        <v>95.60076120140974</v>
      </c>
      <c r="H186" s="73">
        <v>1135.492</v>
      </c>
      <c r="I186" s="61">
        <v>524.4</v>
      </c>
      <c r="J186" s="73">
        <v>2444.572</v>
      </c>
      <c r="K186" s="61">
        <v>2648.43</v>
      </c>
      <c r="L186" s="73">
        <v>2311.272</v>
      </c>
      <c r="M186" s="61">
        <v>2412.21</v>
      </c>
      <c r="N186" s="73">
        <v>2604.17</v>
      </c>
      <c r="O186" s="61">
        <v>2414.95</v>
      </c>
      <c r="P186" s="73">
        <v>2332.64</v>
      </c>
      <c r="Q186" s="61">
        <v>2351.8</v>
      </c>
      <c r="R186" s="73">
        <v>3967.04</v>
      </c>
      <c r="S186" s="61"/>
      <c r="T186" s="73">
        <v>2686.91</v>
      </c>
      <c r="U186" s="61"/>
      <c r="V186" s="73">
        <v>3446.766</v>
      </c>
      <c r="W186" s="61"/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1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44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75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32">
        <f>C193+C192</f>
        <v>2867.12</v>
      </c>
      <c r="D191" s="32">
        <f>D193+D192</f>
        <v>2867.12</v>
      </c>
      <c r="E191" s="32">
        <f>E193</f>
        <v>2606.3</v>
      </c>
      <c r="F191" s="32">
        <f>E191/B191*100</f>
        <v>54.570770519263</v>
      </c>
      <c r="G191" s="32">
        <f>E191/C191*100</f>
        <v>90.9030664918106</v>
      </c>
      <c r="H191" s="72">
        <f>H192+H193</f>
        <v>913.25</v>
      </c>
      <c r="I191" s="32">
        <f aca="true" t="shared" si="25" ref="I191:AE191">I192+I193</f>
        <v>885</v>
      </c>
      <c r="J191" s="72">
        <f t="shared" si="25"/>
        <v>565.39</v>
      </c>
      <c r="K191" s="32">
        <f t="shared" si="25"/>
        <v>557.46</v>
      </c>
      <c r="L191" s="72">
        <f t="shared" si="25"/>
        <v>198.17</v>
      </c>
      <c r="M191" s="32">
        <f t="shared" si="25"/>
        <v>212.37</v>
      </c>
      <c r="N191" s="72">
        <f t="shared" si="25"/>
        <v>781</v>
      </c>
      <c r="O191" s="32">
        <f t="shared" si="25"/>
        <v>756.22</v>
      </c>
      <c r="P191" s="72">
        <f t="shared" si="25"/>
        <v>409.31</v>
      </c>
      <c r="Q191" s="32">
        <f t="shared" si="25"/>
        <v>195.25</v>
      </c>
      <c r="R191" s="72">
        <f t="shared" si="25"/>
        <v>145.08</v>
      </c>
      <c r="S191" s="32">
        <f t="shared" si="25"/>
        <v>0</v>
      </c>
      <c r="T191" s="72">
        <f t="shared" si="25"/>
        <v>385.68</v>
      </c>
      <c r="U191" s="32">
        <f t="shared" si="25"/>
        <v>0</v>
      </c>
      <c r="V191" s="72">
        <f t="shared" si="25"/>
        <v>144.68</v>
      </c>
      <c r="W191" s="32">
        <f t="shared" si="25"/>
        <v>0</v>
      </c>
      <c r="X191" s="72">
        <f t="shared" si="25"/>
        <v>152.77</v>
      </c>
      <c r="Y191" s="32">
        <f t="shared" si="25"/>
        <v>0</v>
      </c>
      <c r="Z191" s="72">
        <f t="shared" si="25"/>
        <v>399.49</v>
      </c>
      <c r="AA191" s="32">
        <f t="shared" si="25"/>
        <v>0</v>
      </c>
      <c r="AB191" s="72">
        <f t="shared" si="25"/>
        <v>81.82</v>
      </c>
      <c r="AC191" s="32">
        <f t="shared" si="25"/>
        <v>0</v>
      </c>
      <c r="AD191" s="72">
        <f t="shared" si="25"/>
        <v>599.36</v>
      </c>
      <c r="AE191" s="32">
        <f t="shared" si="25"/>
        <v>0</v>
      </c>
      <c r="AF191" s="168" t="s">
        <v>104</v>
      </c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2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69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H193+J193+L193+N193+P193</f>
        <v>2867.12</v>
      </c>
      <c r="D193" s="61">
        <f>C193</f>
        <v>2867.12</v>
      </c>
      <c r="E193" s="61">
        <f>I193+K193+M193+O193+Q193+S193+U193+W193+Y193+AA193+AC193+AE193</f>
        <v>2606.3</v>
      </c>
      <c r="F193" s="61">
        <f>E193/B193*100</f>
        <v>54.570770519263</v>
      </c>
      <c r="G193" s="61">
        <f>E193/C193*100</f>
        <v>90.9030664918106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>
        <v>195.25</v>
      </c>
      <c r="R193" s="73">
        <v>145.08</v>
      </c>
      <c r="S193" s="61"/>
      <c r="T193" s="73">
        <v>385.68</v>
      </c>
      <c r="U193" s="61"/>
      <c r="V193" s="73">
        <v>144.68</v>
      </c>
      <c r="W193" s="61"/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599.36</v>
      </c>
      <c r="AE193" s="61"/>
      <c r="AF193" s="170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86">
        <f>SUM(B197:B200)</f>
        <v>219487.79599999994</v>
      </c>
      <c r="C196" s="87">
        <f>SUM(C197:C200)</f>
        <v>87120.10600000003</v>
      </c>
      <c r="D196" s="87">
        <f>SUM(D197:D200)</f>
        <v>87137.72600000002</v>
      </c>
      <c r="E196" s="87">
        <f>SUM(E197:E200)</f>
        <v>81597.47000000003</v>
      </c>
      <c r="F196" s="87">
        <f>E196/B196*100</f>
        <v>37.176312982795665</v>
      </c>
      <c r="G196" s="87">
        <v>100</v>
      </c>
      <c r="H196" s="87">
        <f aca="true" t="shared" si="26" ref="H196:AE196">SUM(H197:H200)</f>
        <v>15112.844000000003</v>
      </c>
      <c r="I196" s="87">
        <f t="shared" si="26"/>
        <v>11325.130000000001</v>
      </c>
      <c r="J196" s="87">
        <f t="shared" si="26"/>
        <v>17587.045000000002</v>
      </c>
      <c r="K196" s="87">
        <f t="shared" si="26"/>
        <v>17754.46</v>
      </c>
      <c r="L196" s="87">
        <f t="shared" si="26"/>
        <v>17748.924</v>
      </c>
      <c r="M196" s="87">
        <f t="shared" si="26"/>
        <v>15652.140000000005</v>
      </c>
      <c r="N196" s="87">
        <f t="shared" si="26"/>
        <v>17954.473</v>
      </c>
      <c r="O196" s="87">
        <f t="shared" si="26"/>
        <v>17133.97</v>
      </c>
      <c r="P196" s="87">
        <f t="shared" si="26"/>
        <v>19584.539999999997</v>
      </c>
      <c r="Q196" s="87">
        <f t="shared" si="26"/>
        <v>18641.969999999998</v>
      </c>
      <c r="R196" s="87">
        <f t="shared" si="26"/>
        <v>33257.44</v>
      </c>
      <c r="S196" s="87">
        <f t="shared" si="26"/>
        <v>0</v>
      </c>
      <c r="T196" s="87">
        <f t="shared" si="26"/>
        <v>17745.52</v>
      </c>
      <c r="U196" s="87">
        <f t="shared" si="26"/>
        <v>0</v>
      </c>
      <c r="V196" s="87">
        <f t="shared" si="26"/>
        <v>15889.936</v>
      </c>
      <c r="W196" s="87">
        <f t="shared" si="26"/>
        <v>0</v>
      </c>
      <c r="X196" s="87">
        <f t="shared" si="26"/>
        <v>16040.395000000002</v>
      </c>
      <c r="Y196" s="87">
        <f t="shared" si="26"/>
        <v>0</v>
      </c>
      <c r="Z196" s="87">
        <f t="shared" si="26"/>
        <v>18539.715</v>
      </c>
      <c r="AA196" s="87">
        <f t="shared" si="26"/>
        <v>0</v>
      </c>
      <c r="AB196" s="87">
        <f t="shared" si="26"/>
        <v>13649.654</v>
      </c>
      <c r="AC196" s="87">
        <f t="shared" si="26"/>
        <v>0</v>
      </c>
      <c r="AD196" s="87">
        <f t="shared" si="26"/>
        <v>16377.309999999998</v>
      </c>
      <c r="AE196" s="87">
        <f t="shared" si="26"/>
        <v>0</v>
      </c>
      <c r="AF196" s="88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86">
        <f>H197+J197+L197+N197+P197+R197+T197+V197+X197+Z197+AB197+AD197</f>
        <v>798.4</v>
      </c>
      <c r="C197" s="87">
        <f>H197+J197+L197+N197</f>
        <v>52.85999999999999</v>
      </c>
      <c r="D197" s="87">
        <f>D12+D18+D24+D30+D36+D42+D48+D54+D60+D66+D74+D80+D86+D92</f>
        <v>70.47999999999999</v>
      </c>
      <c r="E197" s="87">
        <f aca="true" t="shared" si="27" ref="E197:AE197">E12+E18+E24+E30+E36+E42+E48+E54+E60+E66+E74+E80+E86+E92</f>
        <v>70.4</v>
      </c>
      <c r="F197" s="87">
        <f>E197/B197*100</f>
        <v>8.817635270541082</v>
      </c>
      <c r="G197" s="87">
        <f>E197/C197*100</f>
        <v>133.18199016269395</v>
      </c>
      <c r="H197" s="87">
        <f t="shared" si="27"/>
        <v>0</v>
      </c>
      <c r="I197" s="87">
        <f t="shared" si="27"/>
        <v>0</v>
      </c>
      <c r="J197" s="87">
        <f t="shared" si="27"/>
        <v>17.619999999999997</v>
      </c>
      <c r="K197" s="87">
        <f t="shared" si="27"/>
        <v>0</v>
      </c>
      <c r="L197" s="87">
        <f t="shared" si="27"/>
        <v>17.619999999999997</v>
      </c>
      <c r="M197" s="87">
        <f t="shared" si="27"/>
        <v>35.2</v>
      </c>
      <c r="N197" s="87">
        <f t="shared" si="27"/>
        <v>17.619999999999997</v>
      </c>
      <c r="O197" s="87">
        <f t="shared" si="27"/>
        <v>17.6</v>
      </c>
      <c r="P197" s="87">
        <f t="shared" si="27"/>
        <v>17.619999999999997</v>
      </c>
      <c r="Q197" s="87">
        <f t="shared" si="27"/>
        <v>17.6</v>
      </c>
      <c r="R197" s="87">
        <f t="shared" si="27"/>
        <v>17.619999999999997</v>
      </c>
      <c r="S197" s="87">
        <f t="shared" si="27"/>
        <v>0</v>
      </c>
      <c r="T197" s="87">
        <f t="shared" si="27"/>
        <v>17.619999999999997</v>
      </c>
      <c r="U197" s="87">
        <f t="shared" si="27"/>
        <v>0</v>
      </c>
      <c r="V197" s="87">
        <f t="shared" si="27"/>
        <v>17.619999999999997</v>
      </c>
      <c r="W197" s="87">
        <f t="shared" si="27"/>
        <v>0</v>
      </c>
      <c r="X197" s="87">
        <f t="shared" si="27"/>
        <v>319.62</v>
      </c>
      <c r="Y197" s="87">
        <f t="shared" si="27"/>
        <v>0</v>
      </c>
      <c r="Z197" s="87">
        <f t="shared" si="27"/>
        <v>241.12</v>
      </c>
      <c r="AA197" s="87">
        <f t="shared" si="27"/>
        <v>0</v>
      </c>
      <c r="AB197" s="87">
        <f t="shared" si="27"/>
        <v>97.52000000000001</v>
      </c>
      <c r="AC197" s="87">
        <f t="shared" si="27"/>
        <v>0</v>
      </c>
      <c r="AD197" s="87">
        <f t="shared" si="27"/>
        <v>16.8</v>
      </c>
      <c r="AE197" s="87">
        <f t="shared" si="27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86">
        <f>B193+B186+B180+B174+B168+B160+B155+B150+B144+B139+B134+B130+B119+B113+B107+B101+B93+B87+B81+B75+B67+B61+B55+B49+B43+B37+B31+B25+B19+B13</f>
        <v>204599.59599999996</v>
      </c>
      <c r="C198" s="87">
        <f>C193+C186+C180+C174+C168+C160+C155+C150+C144+C134+C130+C127+C119+C113+C107+C101+C93+C87+C81+C75+C67+C61+C55+C49+C43+C37+C31+C25+C19+C13</f>
        <v>85977.44600000003</v>
      </c>
      <c r="D198" s="87">
        <f>D193+D186+D180+D174+D168+D160+D155+D150+D144+D134+D130+D127+D119+D113+D107+D101+D93+D87+D81+D75+D67+D61+D55+D49+D43+D37+D31+D25+D19+D13</f>
        <v>85977.44600000003</v>
      </c>
      <c r="E198" s="86">
        <f>E193+E186+E180+E174+E168+E160+E155+E150+E144+E139+E134+E130+E127+E119+E113+E107+E101+E93+E87+E81+E75+E67+E61+E55+E49+E43+E37+E31+E25+E19+E13</f>
        <v>80437.27000000003</v>
      </c>
      <c r="F198" s="87">
        <f>E198/B198*100</f>
        <v>39.314481344332684</v>
      </c>
      <c r="G198" s="87">
        <v>100</v>
      </c>
      <c r="H198" s="87">
        <f aca="true" t="shared" si="28" ref="H198:AD198">H193+H186+H180+H174+H168+H160+H155+H150+H144+H139+H134+H130+H119+H113+H107+H101+H93+H87+H81+H75+H67+H61+H55+H49+H43+H37+H31+H25+H19+H13</f>
        <v>15112.844000000003</v>
      </c>
      <c r="I198" s="87">
        <f t="shared" si="28"/>
        <v>11325.130000000001</v>
      </c>
      <c r="J198" s="87">
        <f t="shared" si="28"/>
        <v>17569.425000000003</v>
      </c>
      <c r="K198" s="87">
        <f t="shared" si="28"/>
        <v>17754.46</v>
      </c>
      <c r="L198" s="87">
        <f t="shared" si="28"/>
        <v>16641.504</v>
      </c>
      <c r="M198" s="87">
        <f t="shared" si="28"/>
        <v>15616.940000000004</v>
      </c>
      <c r="N198" s="87">
        <f t="shared" si="28"/>
        <v>17936.853000000003</v>
      </c>
      <c r="O198" s="87">
        <f t="shared" si="28"/>
        <v>17116.370000000003</v>
      </c>
      <c r="P198" s="87">
        <f t="shared" si="28"/>
        <v>19566.92</v>
      </c>
      <c r="Q198" s="87">
        <f t="shared" si="28"/>
        <v>18624.37</v>
      </c>
      <c r="R198" s="87">
        <f t="shared" si="28"/>
        <v>20239.820000000003</v>
      </c>
      <c r="S198" s="87">
        <f t="shared" si="28"/>
        <v>0</v>
      </c>
      <c r="T198" s="87">
        <f t="shared" si="28"/>
        <v>17727.9</v>
      </c>
      <c r="U198" s="87">
        <f t="shared" si="28"/>
        <v>0</v>
      </c>
      <c r="V198" s="87">
        <f t="shared" si="28"/>
        <v>15872.315999999999</v>
      </c>
      <c r="W198" s="87">
        <f t="shared" si="28"/>
        <v>0</v>
      </c>
      <c r="X198" s="87">
        <f t="shared" si="28"/>
        <v>15720.775000000001</v>
      </c>
      <c r="Y198" s="87">
        <f t="shared" si="28"/>
        <v>0</v>
      </c>
      <c r="Z198" s="87">
        <f t="shared" si="28"/>
        <v>18298.595</v>
      </c>
      <c r="AA198" s="87">
        <f t="shared" si="28"/>
        <v>0</v>
      </c>
      <c r="AB198" s="87">
        <f t="shared" si="28"/>
        <v>13552.134</v>
      </c>
      <c r="AC198" s="87"/>
      <c r="AD198" s="87">
        <f t="shared" si="28"/>
        <v>16360.509999999998</v>
      </c>
      <c r="AE198" s="87">
        <f>AE193+AE186+AE180+AE174+AE168+AE160+AE155+AE150+AE144+AE139+AE134+AE127+AE119+AE113+AE107+AE101+AE93+AE87+AE81+AE75+AE67+AE61+AE55+AE49+AE43+AE37+AE31+AE25+AE13</f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94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6">
        <f>H200+J200+L200+N200+P200+R200+T200+V200+X200+Z200+AB200+AD200</f>
        <v>14089.8</v>
      </c>
      <c r="C200" s="87">
        <f>H200+J200+L200+N200</f>
        <v>1089.8</v>
      </c>
      <c r="D200" s="87">
        <v>1089.8</v>
      </c>
      <c r="E200" s="87">
        <v>1089.8</v>
      </c>
      <c r="F200" s="87">
        <f>E200/B200*100</f>
        <v>7.734673309770189</v>
      </c>
      <c r="G200" s="87">
        <f>E200/C200*100</f>
        <v>100</v>
      </c>
      <c r="H200" s="87"/>
      <c r="I200" s="87"/>
      <c r="J200" s="87"/>
      <c r="K200" s="87"/>
      <c r="L200" s="87">
        <v>1089.8</v>
      </c>
      <c r="M200" s="87"/>
      <c r="N200" s="87"/>
      <c r="O200" s="87"/>
      <c r="P200" s="87"/>
      <c r="Q200" s="87"/>
      <c r="R200" s="87">
        <v>13000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50">
        <f>H196+J196+L196+N196+P196+R196+T196+V196+X196+Z196+AB196+AD196</f>
        <v>219487.79599999997</v>
      </c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66" t="s">
        <v>72</v>
      </c>
      <c r="C202" s="166"/>
      <c r="D202" s="166"/>
      <c r="E202" s="166"/>
      <c r="F202" s="166"/>
      <c r="G202" s="166"/>
      <c r="H202" s="167" t="s">
        <v>105</v>
      </c>
      <c r="I202" s="167"/>
      <c r="J202" s="167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25"/>
      <c r="C203" s="123"/>
      <c r="D203" s="123"/>
      <c r="E203" s="123"/>
      <c r="F203" s="123"/>
      <c r="G203" s="123"/>
      <c r="H203" s="124"/>
      <c r="I203" s="124"/>
      <c r="J203" s="124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65.25" customHeight="1">
      <c r="B204" s="166" t="s">
        <v>106</v>
      </c>
      <c r="C204" s="166"/>
      <c r="D204" s="166"/>
      <c r="E204" s="166"/>
      <c r="F204" s="123"/>
      <c r="G204" s="123"/>
      <c r="H204" s="167" t="s">
        <v>107</v>
      </c>
      <c r="I204" s="167"/>
      <c r="J204" s="167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48.75" customHeight="1">
      <c r="B206" s="154" t="s">
        <v>76</v>
      </c>
      <c r="C206" s="154"/>
      <c r="D206" s="154"/>
      <c r="E206" s="154"/>
      <c r="F206" s="154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54" t="s">
        <v>77</v>
      </c>
      <c r="C207" s="154"/>
      <c r="D207" s="154"/>
      <c r="E207" s="154"/>
      <c r="F207" s="154"/>
      <c r="G207" s="154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9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9:AF61"/>
    <mergeCell ref="AF79:AF82"/>
    <mergeCell ref="AF85:AF87"/>
    <mergeCell ref="AF91:AF93"/>
    <mergeCell ref="AF132:AF134"/>
    <mergeCell ref="AF137:AF140"/>
    <mergeCell ref="AF142:AF144"/>
    <mergeCell ref="AF111:AF113"/>
    <mergeCell ref="B206:F206"/>
    <mergeCell ref="B207:G207"/>
    <mergeCell ref="AF148:AF150"/>
    <mergeCell ref="AF183:AF187"/>
    <mergeCell ref="B202:G202"/>
    <mergeCell ref="H202:J202"/>
    <mergeCell ref="B204:E204"/>
    <mergeCell ref="H204:J204"/>
    <mergeCell ref="AF191:AF193"/>
    <mergeCell ref="AF166:AF168"/>
  </mergeCells>
  <printOptions/>
  <pageMargins left="0" right="0" top="0" bottom="0" header="0.31496062992125984" footer="0.31496062992125984"/>
  <pageSetup fitToHeight="2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228"/>
  <sheetViews>
    <sheetView tabSelected="1" view="pageBreakPreview" zoomScale="50" zoomScaleNormal="50" zoomScaleSheetLayoutView="50" zoomScalePageLayoutView="0" workbookViewId="0" topLeftCell="A1">
      <pane xSplit="1" ySplit="9" topLeftCell="L12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196" sqref="X196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48.140625" style="4" customWidth="1"/>
    <col min="33" max="33" width="11.57421875" style="1" bestFit="1" customWidth="1"/>
    <col min="34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3" t="s">
        <v>14</v>
      </c>
      <c r="T1" s="139" t="s">
        <v>32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23" t="s">
        <v>14</v>
      </c>
      <c r="AQ1" s="52"/>
    </row>
    <row r="2" spans="1:43" s="9" customFormat="1" ht="18.75" customHeight="1">
      <c r="A2" s="143" t="s">
        <v>5</v>
      </c>
      <c r="B2" s="152" t="s">
        <v>23</v>
      </c>
      <c r="C2" s="152" t="s">
        <v>19</v>
      </c>
      <c r="D2" s="152" t="s">
        <v>78</v>
      </c>
      <c r="E2" s="152" t="s">
        <v>20</v>
      </c>
      <c r="F2" s="145" t="s">
        <v>15</v>
      </c>
      <c r="G2" s="146"/>
      <c r="H2" s="145" t="s">
        <v>0</v>
      </c>
      <c r="I2" s="146"/>
      <c r="J2" s="145" t="s">
        <v>1</v>
      </c>
      <c r="K2" s="146"/>
      <c r="L2" s="145" t="s">
        <v>2</v>
      </c>
      <c r="M2" s="146"/>
      <c r="N2" s="145" t="s">
        <v>3</v>
      </c>
      <c r="O2" s="146"/>
      <c r="P2" s="145" t="s">
        <v>4</v>
      </c>
      <c r="Q2" s="146"/>
      <c r="R2" s="145" t="s">
        <v>6</v>
      </c>
      <c r="S2" s="146"/>
      <c r="T2" s="145" t="s">
        <v>7</v>
      </c>
      <c r="U2" s="146"/>
      <c r="V2" s="145" t="s">
        <v>8</v>
      </c>
      <c r="W2" s="146"/>
      <c r="X2" s="145" t="s">
        <v>9</v>
      </c>
      <c r="Y2" s="146"/>
      <c r="Z2" s="145" t="s">
        <v>10</v>
      </c>
      <c r="AA2" s="146"/>
      <c r="AB2" s="145" t="s">
        <v>11</v>
      </c>
      <c r="AC2" s="146"/>
      <c r="AD2" s="145" t="s">
        <v>12</v>
      </c>
      <c r="AE2" s="146"/>
      <c r="AF2" s="143" t="s">
        <v>21</v>
      </c>
      <c r="AQ2" s="53"/>
    </row>
    <row r="3" spans="1:43" s="11" customFormat="1" ht="84" customHeight="1">
      <c r="A3" s="144"/>
      <c r="B3" s="153"/>
      <c r="C3" s="153"/>
      <c r="D3" s="153"/>
      <c r="E3" s="153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44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44.25" customHeight="1">
      <c r="A6" s="127" t="s">
        <v>33</v>
      </c>
      <c r="B6" s="128"/>
      <c r="C6" s="129"/>
      <c r="D6" s="129"/>
      <c r="E6" s="129"/>
      <c r="F6" s="129"/>
      <c r="G6" s="18"/>
      <c r="H6" s="120"/>
      <c r="I6" s="120"/>
      <c r="J6" s="120"/>
      <c r="K6" s="1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8"/>
      <c r="AQ6" s="55"/>
    </row>
    <row r="7" spans="1:43" s="16" customFormat="1" ht="75" customHeight="1" hidden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 hidden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100.01</v>
      </c>
      <c r="C11" s="32">
        <f>C12+C13+C14+C15</f>
        <v>62.52</v>
      </c>
      <c r="D11" s="32">
        <f>SUM(D12:D13)</f>
        <v>71.35000000000001</v>
      </c>
      <c r="E11" s="32">
        <f>I11+K11+M11+O11+Q11+S11+U11+W11+Y11+AA11+AC11+AE11</f>
        <v>71.35</v>
      </c>
      <c r="F11" s="32">
        <f>E11/B11*100</f>
        <v>71.34286571342865</v>
      </c>
      <c r="G11" s="32">
        <f>E11/C11*100</f>
        <v>114.12348048624439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8.91</v>
      </c>
      <c r="R11" s="72">
        <f t="shared" si="0"/>
        <v>8.84</v>
      </c>
      <c r="S11" s="44">
        <f t="shared" si="0"/>
        <v>8.92</v>
      </c>
      <c r="T11" s="72">
        <f t="shared" si="0"/>
        <v>9.030000000000001</v>
      </c>
      <c r="U11" s="44">
        <f t="shared" si="0"/>
        <v>7.59</v>
      </c>
      <c r="V11" s="72">
        <f t="shared" si="0"/>
        <v>8.93</v>
      </c>
      <c r="W11" s="44">
        <f t="shared" si="0"/>
        <v>10.27</v>
      </c>
      <c r="X11" s="72">
        <f t="shared" si="0"/>
        <v>8.93</v>
      </c>
      <c r="Y11" s="44">
        <f t="shared" si="0"/>
        <v>8.93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85.01</v>
      </c>
      <c r="C12" s="31">
        <f>H12+J12+L12+N12+P12+R12+T12+V12</f>
        <v>53.14</v>
      </c>
      <c r="D12" s="48">
        <f>E12</f>
        <v>60.63000000000001</v>
      </c>
      <c r="E12" s="29">
        <f>I12+K12+M12+O12+Q12+S12+U12+W12+Y12+AA12+AC12+AE12</f>
        <v>60.63000000000001</v>
      </c>
      <c r="F12" s="29">
        <f>E12/B12*100</f>
        <v>71.32102105634632</v>
      </c>
      <c r="G12" s="29">
        <f>E12/C12*100</f>
        <v>114.09484380880694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>
        <v>7.57</v>
      </c>
      <c r="R12" s="74">
        <v>7.5</v>
      </c>
      <c r="S12" s="49">
        <v>7.58</v>
      </c>
      <c r="T12" s="74">
        <v>7.69</v>
      </c>
      <c r="U12" s="49">
        <v>7.59</v>
      </c>
      <c r="V12" s="74">
        <v>7.59</v>
      </c>
      <c r="W12" s="49">
        <v>7.59</v>
      </c>
      <c r="X12" s="74">
        <v>7.59</v>
      </c>
      <c r="Y12" s="49">
        <v>7.59</v>
      </c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H13+J13+L13+N13+P13+R13+T13+V13</f>
        <v>9.38</v>
      </c>
      <c r="D13" s="61">
        <f>E13</f>
        <v>10.72</v>
      </c>
      <c r="E13" s="62">
        <f>I13+K13+M13+O13+Q13+S13+U13+W13+Y13+AA13+AC13+AE13</f>
        <v>10.72</v>
      </c>
      <c r="F13" s="62">
        <f>E13/B13*100</f>
        <v>71.46666666666667</v>
      </c>
      <c r="G13" s="62">
        <f>E13/C13*100</f>
        <v>114.28571428571428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>
        <v>1.34</v>
      </c>
      <c r="R13" s="61">
        <v>1.34</v>
      </c>
      <c r="S13" s="61">
        <v>1.34</v>
      </c>
      <c r="T13" s="61">
        <v>1.34</v>
      </c>
      <c r="U13" s="61">
        <v>0</v>
      </c>
      <c r="V13" s="61">
        <v>1.34</v>
      </c>
      <c r="W13" s="61">
        <v>2.68</v>
      </c>
      <c r="X13" s="61">
        <v>1.34</v>
      </c>
      <c r="Y13" s="61">
        <v>1.34</v>
      </c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126.99</v>
      </c>
      <c r="C17" s="31">
        <f>C19+C18</f>
        <v>82.58999999999999</v>
      </c>
      <c r="D17" s="31">
        <f>D19+D18</f>
        <v>94.33000000000001</v>
      </c>
      <c r="E17" s="31">
        <f>I17+K17+M17+O17+Q17+S17+U17+W17+Y17+AA17+AC17+AE17</f>
        <v>94.33</v>
      </c>
      <c r="F17" s="32">
        <f>E17/B17*100</f>
        <v>74.2814394834239</v>
      </c>
      <c r="G17" s="32">
        <f>E17/C17*100</f>
        <v>114.21479598014288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</v>
      </c>
      <c r="Q17" s="44">
        <f t="shared" si="1"/>
        <v>11.79</v>
      </c>
      <c r="R17" s="72">
        <f t="shared" si="1"/>
        <v>11.799999999999999</v>
      </c>
      <c r="S17" s="44">
        <f t="shared" si="1"/>
        <v>11.799999999999999</v>
      </c>
      <c r="T17" s="72">
        <f t="shared" si="1"/>
        <v>11.799999999999999</v>
      </c>
      <c r="U17" s="44">
        <f t="shared" si="1"/>
        <v>11.78</v>
      </c>
      <c r="V17" s="72">
        <f t="shared" si="1"/>
        <v>11.799999999999999</v>
      </c>
      <c r="W17" s="44">
        <f t="shared" si="1"/>
        <v>11.78</v>
      </c>
      <c r="X17" s="72">
        <f t="shared" si="1"/>
        <v>11.799999999999999</v>
      </c>
      <c r="Y17" s="44">
        <f t="shared" si="1"/>
        <v>11.78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H18+J18+L18+N18+P18+R18+T18+V18</f>
        <v>70.21</v>
      </c>
      <c r="D18" s="48">
        <f>E18</f>
        <v>80.18</v>
      </c>
      <c r="E18" s="31">
        <f>I18+K18+M18+O18+Q18+S18+U18+W18+Y18+AA18+AC18+AE18</f>
        <v>80.18</v>
      </c>
      <c r="F18" s="32">
        <f>E18/B18*100</f>
        <v>74.24074074074075</v>
      </c>
      <c r="G18" s="32">
        <f>E18/C18*100</f>
        <v>114.20025637373597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>
        <v>10.03</v>
      </c>
      <c r="R18" s="73">
        <v>10.03</v>
      </c>
      <c r="S18" s="45">
        <v>10.03</v>
      </c>
      <c r="T18" s="73">
        <v>10.03</v>
      </c>
      <c r="U18" s="45">
        <v>10.01</v>
      </c>
      <c r="V18" s="73">
        <v>10.03</v>
      </c>
      <c r="W18" s="45">
        <v>10.01</v>
      </c>
      <c r="X18" s="73">
        <v>10.03</v>
      </c>
      <c r="Y18" s="45">
        <v>10.01</v>
      </c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18.99</v>
      </c>
      <c r="C19" s="61">
        <f>H19+J19+L19+N19+P19+R19+T19+V19</f>
        <v>12.379999999999999</v>
      </c>
      <c r="D19" s="61">
        <f>E19</f>
        <v>14.149999999999999</v>
      </c>
      <c r="E19" s="61">
        <f>I19+K19+M19+O19+Q19+S19+U19+W19+Y19+AA19+AC19+AE19</f>
        <v>14.149999999999999</v>
      </c>
      <c r="F19" s="62">
        <f>E19/B19*100</f>
        <v>74.51290152711954</v>
      </c>
      <c r="G19" s="62">
        <f>E19/C19*100</f>
        <v>114.29725363489499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1.76</v>
      </c>
      <c r="Q19" s="61">
        <v>1.76</v>
      </c>
      <c r="R19" s="61">
        <v>1.77</v>
      </c>
      <c r="S19" s="61">
        <v>1.77</v>
      </c>
      <c r="T19" s="61">
        <v>1.77</v>
      </c>
      <c r="U19" s="61">
        <v>1.77</v>
      </c>
      <c r="V19" s="61">
        <v>1.77</v>
      </c>
      <c r="W19" s="61">
        <v>1.77</v>
      </c>
      <c r="X19" s="61">
        <v>1.77</v>
      </c>
      <c r="Y19" s="61">
        <v>1.77</v>
      </c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2">
        <v>398.1</v>
      </c>
      <c r="D47" s="32">
        <f>D49+D48</f>
        <v>753.4000000000001</v>
      </c>
      <c r="E47" s="32">
        <f>K47+M47+O47+Q47+S47+U47+W47+Y47+AA47+AC47+AE47</f>
        <v>753.4000000000001</v>
      </c>
      <c r="F47" s="32">
        <f>E47/B47*100</f>
        <v>62.988044477886476</v>
      </c>
      <c r="G47" s="32">
        <f>E47/C47*100</f>
        <v>189.24893242903795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355.3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f>H48+J48+L48+N48+P48+R48+T48+V48</f>
        <v>0</v>
      </c>
      <c r="D48" s="48">
        <f>E48</f>
        <v>302</v>
      </c>
      <c r="E48" s="31">
        <f>I48+K48+M48+O48+Q48+S48+U48+W48+Y48+AA48+AC48+AE48</f>
        <v>302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>
        <v>302</v>
      </c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f>H49+J49+L49+N49+P49+R49+T49+V49</f>
        <v>398.1</v>
      </c>
      <c r="D49" s="61">
        <f>E49</f>
        <v>451.40000000000003</v>
      </c>
      <c r="E49" s="61">
        <f>I49+K49+M49+O49+Q49+S49+U49+W49+Y49+AA49+AC49+AE49</f>
        <v>451.40000000000003</v>
      </c>
      <c r="F49" s="62">
        <f>E49/B49*100</f>
        <v>50.48652276031764</v>
      </c>
      <c r="G49" s="62">
        <f>E49/C49*100</f>
        <v>113.38859583019342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>
        <v>53.3</v>
      </c>
      <c r="Z49" s="61">
        <v>442.7</v>
      </c>
      <c r="AA49" s="62"/>
      <c r="AB49" s="62"/>
      <c r="AC49" s="62"/>
      <c r="AD49" s="62"/>
      <c r="AE49" s="62"/>
      <c r="AF49" s="19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2">
        <v>144.6</v>
      </c>
      <c r="D53" s="32">
        <f>D55+D54</f>
        <v>144.60000000000002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f>H54+J54+L54+N54+P54+R54+T54+V54</f>
        <v>0</v>
      </c>
      <c r="D54" s="48">
        <f>E54</f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f>H55+J55+L55+N55+P55+R55+T55+V55</f>
        <v>144.60000000000002</v>
      </c>
      <c r="D55" s="61">
        <f>E55</f>
        <v>144.60000000000002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81.7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B61</f>
        <v>29357.200000000004</v>
      </c>
      <c r="C59" s="29">
        <f>C61+C60</f>
        <v>22511.750000000004</v>
      </c>
      <c r="D59" s="29">
        <f>D61+D60</f>
        <v>19566.309999999998</v>
      </c>
      <c r="E59" s="29">
        <f>E61+E60</f>
        <v>19566.309999999998</v>
      </c>
      <c r="F59" s="29">
        <f>E59/B59*100</f>
        <v>66.64910141294126</v>
      </c>
      <c r="G59" s="29">
        <f>E59/C59*100</f>
        <v>86.9159883172121</v>
      </c>
      <c r="H59" s="71">
        <v>1159.6</v>
      </c>
      <c r="I59" s="43">
        <f aca="true" t="shared" si="3" ref="I59:AE59">I60+I61</f>
        <v>1028.2</v>
      </c>
      <c r="J59" s="71">
        <f>J61</f>
        <v>2788.51</v>
      </c>
      <c r="K59" s="43">
        <f t="shared" si="3"/>
        <v>2707.05</v>
      </c>
      <c r="L59" s="71">
        <f t="shared" si="3"/>
        <v>2334.48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3539.81</v>
      </c>
      <c r="R59" s="71">
        <f t="shared" si="3"/>
        <v>3379.54</v>
      </c>
      <c r="S59" s="43">
        <f t="shared" si="3"/>
        <v>3293.57</v>
      </c>
      <c r="T59" s="71">
        <f t="shared" si="3"/>
        <v>3735.9</v>
      </c>
      <c r="U59" s="43">
        <v>2878</v>
      </c>
      <c r="V59" s="71">
        <f t="shared" si="3"/>
        <v>2978.31</v>
      </c>
      <c r="W59" s="43">
        <v>1984.5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1713.54</v>
      </c>
      <c r="AC59" s="43">
        <f t="shared" si="3"/>
        <v>0</v>
      </c>
      <c r="AD59" s="71">
        <f t="shared" si="3"/>
        <v>1068.05</v>
      </c>
      <c r="AE59" s="43">
        <f t="shared" si="3"/>
        <v>0</v>
      </c>
      <c r="AF59" s="163"/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f>H60+J60+L60+N60+P60+R60+T60+V60</f>
        <v>0</v>
      </c>
      <c r="D60" s="48">
        <f>E60</f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4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29357.200000000004</v>
      </c>
      <c r="C61" s="61">
        <f>H61+J61+L61+N61+P61+R61+T61+V61</f>
        <v>22511.750000000004</v>
      </c>
      <c r="D61" s="61">
        <f>E61</f>
        <v>19566.309999999998</v>
      </c>
      <c r="E61" s="61">
        <f>I61+K61+M61+O61+Q61+S61+U61+W61+Y61+AA61+AC61+AE61</f>
        <v>19566.309999999998</v>
      </c>
      <c r="F61" s="61">
        <f>E61/B61*100</f>
        <v>66.64910141294126</v>
      </c>
      <c r="G61" s="61">
        <f>E61/C61*100</f>
        <v>86.9159883172121</v>
      </c>
      <c r="H61" s="61">
        <v>1159.6</v>
      </c>
      <c r="I61" s="61">
        <v>1028.2</v>
      </c>
      <c r="J61" s="61">
        <v>2788.51</v>
      </c>
      <c r="K61" s="61">
        <v>2707.05</v>
      </c>
      <c r="L61" s="61">
        <v>2334.48</v>
      </c>
      <c r="M61" s="61">
        <v>1924.78</v>
      </c>
      <c r="N61" s="61">
        <v>2649.31</v>
      </c>
      <c r="O61" s="61">
        <v>2210.4</v>
      </c>
      <c r="P61" s="61">
        <v>3486.1</v>
      </c>
      <c r="Q61" s="61">
        <v>3539.81</v>
      </c>
      <c r="R61" s="61">
        <v>3379.54</v>
      </c>
      <c r="S61" s="61">
        <v>3293.57</v>
      </c>
      <c r="T61" s="61">
        <v>3735.9</v>
      </c>
      <c r="U61" s="61">
        <v>2878</v>
      </c>
      <c r="V61" s="61">
        <v>2978.31</v>
      </c>
      <c r="W61" s="61">
        <v>1984.5</v>
      </c>
      <c r="X61" s="61">
        <v>2040.75</v>
      </c>
      <c r="Y61" s="61"/>
      <c r="Z61" s="61">
        <v>2023.11</v>
      </c>
      <c r="AA61" s="61"/>
      <c r="AB61" s="61">
        <v>1713.54</v>
      </c>
      <c r="AC61" s="61"/>
      <c r="AD61" s="61">
        <v>1068.05</v>
      </c>
      <c r="AE61" s="61"/>
      <c r="AF61" s="16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29">
        <f>C67+C66</f>
        <v>53.5</v>
      </c>
      <c r="D65" s="29">
        <f>D67+D66</f>
        <v>53.5</v>
      </c>
      <c r="E65" s="32">
        <f>K65+M65+O65+Q65+S65+U65+W65+Y65+AA65+AC65+AE65</f>
        <v>53.5</v>
      </c>
      <c r="F65" s="32">
        <f>E65/B65*100</f>
        <v>100</v>
      </c>
      <c r="G65" s="32">
        <f>G67</f>
        <v>0</v>
      </c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26.6</v>
      </c>
      <c r="T65" s="72">
        <f t="shared" si="4"/>
        <v>0</v>
      </c>
      <c r="U65" s="44">
        <f t="shared" si="4"/>
        <v>26.9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53.5</v>
      </c>
      <c r="C66" s="31">
        <f>H66+J66+L66+N66+P66+R66+T66+V66</f>
        <v>53.5</v>
      </c>
      <c r="D66" s="48">
        <f>E66</f>
        <v>53.5</v>
      </c>
      <c r="E66" s="31">
        <f>I66+K66+M66+O66+Q66+S66+U66+W66+Y66+AA66+AC66+AE66</f>
        <v>53.5</v>
      </c>
      <c r="F66" s="31">
        <f>D66/B66*100</f>
        <v>100</v>
      </c>
      <c r="G66" s="31">
        <v>0</v>
      </c>
      <c r="H66" s="72"/>
      <c r="I66" s="44"/>
      <c r="J66" s="72"/>
      <c r="K66" s="44"/>
      <c r="L66" s="72"/>
      <c r="M66" s="44"/>
      <c r="N66" s="72">
        <v>10.1</v>
      </c>
      <c r="O66" s="44"/>
      <c r="P66" s="72"/>
      <c r="Q66" s="44"/>
      <c r="R66" s="72">
        <v>43.4</v>
      </c>
      <c r="S66" s="44">
        <v>26.6</v>
      </c>
      <c r="T66" s="72"/>
      <c r="U66" s="44">
        <v>26.9</v>
      </c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81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29">
        <f>C75+C74</f>
        <v>300</v>
      </c>
      <c r="D73" s="29">
        <f>D75+D74</f>
        <v>300</v>
      </c>
      <c r="E73" s="32">
        <f>K73+M73+O73+Q73+S73+U73+W73+Y73+AA73+AC73+AE73</f>
        <v>300</v>
      </c>
      <c r="F73" s="32">
        <f>E73/B73*100</f>
        <v>100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v>300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>
        <f>H74+J74+L74+N74+P74+R74+T74+V74</f>
        <v>0</v>
      </c>
      <c r="D74" s="48">
        <f>E74</f>
        <v>0</v>
      </c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>
        <f>H75+J75+L75+N75+P75+R75+T75+V75</f>
        <v>300</v>
      </c>
      <c r="D75" s="61">
        <f>E75</f>
        <v>300</v>
      </c>
      <c r="E75" s="62">
        <f>I75+K75+M75+O75+Q75+S75+U75+W75+Y75+AA75+AC75+AE75</f>
        <v>300</v>
      </c>
      <c r="F75" s="62">
        <f>E75/B75*100</f>
        <v>100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>
        <v>300</v>
      </c>
      <c r="X75" s="62"/>
      <c r="Y75" s="62"/>
      <c r="Z75" s="62"/>
      <c r="AA75" s="62"/>
      <c r="AB75" s="62"/>
      <c r="AC75" s="62"/>
      <c r="AD75" s="62"/>
      <c r="AE75" s="62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29">
        <f>C81+C80</f>
        <v>125</v>
      </c>
      <c r="D79" s="29">
        <f>D81+D80</f>
        <v>125</v>
      </c>
      <c r="E79" s="32">
        <f>K79+M79+O79+Q79+S79+U79+W79+Y79+AA79+AC79+AE79</f>
        <v>125</v>
      </c>
      <c r="F79" s="32">
        <f>E79/B79*100</f>
        <v>100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125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59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f>H80+J80+L80+N80+P80+R80+T80+V80</f>
        <v>0</v>
      </c>
      <c r="D80" s="48">
        <f>E80</f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1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f>H81+J81+L81+N81+P81+R81+T81+V81</f>
        <v>125</v>
      </c>
      <c r="D81" s="61">
        <f>E81</f>
        <v>125</v>
      </c>
      <c r="E81" s="62">
        <f>I81+K81+M81+O81+Q81+S81+U81+W81+Y81+AA81+AC81+AE81</f>
        <v>125</v>
      </c>
      <c r="F81" s="62">
        <f>E81/B81*100</f>
        <v>100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>
        <v>125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1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44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29">
        <f>C86+C87</f>
        <v>325</v>
      </c>
      <c r="D85" s="29">
        <f>D86+D87</f>
        <v>325</v>
      </c>
      <c r="E85" s="29">
        <f>E86+E87</f>
        <v>325</v>
      </c>
      <c r="F85" s="29">
        <f>E85/B85*100</f>
        <v>65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30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v>11.5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f>H86+J86+L86+N86+P86+R86+T86+V86</f>
        <v>0</v>
      </c>
      <c r="D86" s="48">
        <f>E86</f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H87+J87+L87+N87+P87+R87+T87+V87</f>
        <v>325</v>
      </c>
      <c r="D87" s="61">
        <f>E87</f>
        <v>325</v>
      </c>
      <c r="E87" s="61">
        <f>I87+K87+M87+O87+Q87+S87+U87+W87+Y87+AA87+AC87+AE87</f>
        <v>325</v>
      </c>
      <c r="F87" s="61">
        <f>E87/B87*100</f>
        <v>65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>
        <v>30</v>
      </c>
      <c r="R87" s="61"/>
      <c r="S87" s="61"/>
      <c r="T87" s="61"/>
      <c r="U87" s="61"/>
      <c r="V87" s="61">
        <v>11.5</v>
      </c>
      <c r="W87" s="61">
        <v>11.5</v>
      </c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17842.76</v>
      </c>
      <c r="C91" s="32">
        <f>C92+C93+C94+C95</f>
        <v>12441.83</v>
      </c>
      <c r="D91" s="32">
        <f>D92+D93+D94+D95</f>
        <v>12353</v>
      </c>
      <c r="E91" s="29">
        <f>E92+E93</f>
        <v>12353</v>
      </c>
      <c r="F91" s="32">
        <v>61.9</v>
      </c>
      <c r="G91" s="32">
        <f>E91/C91*100</f>
        <v>99.28603750412923</v>
      </c>
      <c r="H91" s="72">
        <v>1435.4</v>
      </c>
      <c r="I91" s="44">
        <v>1078.5</v>
      </c>
      <c r="J91" s="72">
        <f>J93</f>
        <v>1531.51</v>
      </c>
      <c r="K91" s="72">
        <f aca="true" t="shared" si="8" ref="K91:AE91">K93</f>
        <v>1185.2</v>
      </c>
      <c r="L91" s="72">
        <f t="shared" si="8"/>
        <v>1666.82</v>
      </c>
      <c r="M91" s="72">
        <f t="shared" si="8"/>
        <v>1247.9</v>
      </c>
      <c r="N91" s="72">
        <f t="shared" si="8"/>
        <v>1291.28</v>
      </c>
      <c r="O91" s="72">
        <f t="shared" si="8"/>
        <v>1319.5</v>
      </c>
      <c r="P91" s="72">
        <f t="shared" si="8"/>
        <v>1710.88</v>
      </c>
      <c r="Q91" s="72">
        <f t="shared" si="8"/>
        <v>1638</v>
      </c>
      <c r="R91" s="72">
        <f t="shared" si="8"/>
        <v>1747.02</v>
      </c>
      <c r="S91" s="72">
        <f t="shared" si="8"/>
        <v>1759.3</v>
      </c>
      <c r="T91" s="72">
        <f t="shared" si="8"/>
        <v>1782.2</v>
      </c>
      <c r="U91" s="72">
        <f t="shared" si="8"/>
        <v>1479.4</v>
      </c>
      <c r="V91" s="72">
        <f t="shared" si="8"/>
        <v>1276.72</v>
      </c>
      <c r="W91" s="72">
        <f t="shared" si="8"/>
        <v>1339</v>
      </c>
      <c r="X91" s="72">
        <f t="shared" si="8"/>
        <v>1377.75</v>
      </c>
      <c r="Y91" s="72">
        <f t="shared" si="8"/>
        <v>1306.2</v>
      </c>
      <c r="Z91" s="72">
        <f t="shared" si="8"/>
        <v>1347.06</v>
      </c>
      <c r="AA91" s="72">
        <f t="shared" si="8"/>
        <v>0</v>
      </c>
      <c r="AB91" s="72">
        <f t="shared" si="8"/>
        <v>1440.48</v>
      </c>
      <c r="AC91" s="72">
        <f t="shared" si="8"/>
        <v>0</v>
      </c>
      <c r="AD91" s="72">
        <f t="shared" si="8"/>
        <v>1235.64</v>
      </c>
      <c r="AE91" s="72">
        <f t="shared" si="8"/>
        <v>0</v>
      </c>
      <c r="AF91" s="180" t="s">
        <v>98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f>H92+J92+L92+N92+P92+R92+T92+V92</f>
        <v>0</v>
      </c>
      <c r="D92" s="48">
        <f>E92</f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81"/>
      <c r="AQ92" s="56"/>
    </row>
    <row r="93" spans="1:101" s="63" customFormat="1" ht="33" customHeight="1">
      <c r="A93" s="59" t="s">
        <v>25</v>
      </c>
      <c r="B93" s="126">
        <f>H93+J93+L93+N93+P93+R93+T93+V93+X93+Z93+AB93+AD93</f>
        <v>17842.76</v>
      </c>
      <c r="C93" s="61">
        <f>H93+J93+L93+N93+P93+R93+T93+V93</f>
        <v>12441.83</v>
      </c>
      <c r="D93" s="61">
        <f>E93</f>
        <v>12353</v>
      </c>
      <c r="E93" s="61">
        <f>I93+K93+M93+O93+Q93+S93+U93+W93+Y93+AA93+AC93+AE93</f>
        <v>12353</v>
      </c>
      <c r="F93" s="61">
        <v>61.9</v>
      </c>
      <c r="G93" s="61">
        <f>E93/C93*100</f>
        <v>99.28603750412923</v>
      </c>
      <c r="H93" s="61">
        <v>1435.4</v>
      </c>
      <c r="I93" s="61">
        <v>1078.5</v>
      </c>
      <c r="J93" s="61">
        <v>1531.51</v>
      </c>
      <c r="K93" s="61">
        <v>1185.2</v>
      </c>
      <c r="L93" s="61">
        <v>1666.82</v>
      </c>
      <c r="M93" s="61">
        <v>1247.9</v>
      </c>
      <c r="N93" s="61">
        <v>1291.28</v>
      </c>
      <c r="O93" s="61">
        <v>1319.5</v>
      </c>
      <c r="P93" s="61">
        <v>1710.88</v>
      </c>
      <c r="Q93" s="61">
        <v>1638</v>
      </c>
      <c r="R93" s="61">
        <v>1747.02</v>
      </c>
      <c r="S93" s="61">
        <v>1759.3</v>
      </c>
      <c r="T93" s="61">
        <v>1782.2</v>
      </c>
      <c r="U93" s="61">
        <v>1479.4</v>
      </c>
      <c r="V93" s="61">
        <v>1276.72</v>
      </c>
      <c r="W93" s="61">
        <v>1339</v>
      </c>
      <c r="X93" s="61">
        <v>1377.75</v>
      </c>
      <c r="Y93" s="61">
        <v>1306.2</v>
      </c>
      <c r="Z93" s="61">
        <v>1347.06</v>
      </c>
      <c r="AA93" s="61">
        <v>0</v>
      </c>
      <c r="AB93" s="61">
        <v>1440.48</v>
      </c>
      <c r="AC93" s="61">
        <v>0</v>
      </c>
      <c r="AD93" s="61">
        <v>1235.64</v>
      </c>
      <c r="AE93" s="62">
        <v>0</v>
      </c>
      <c r="AF93" s="182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2">
        <f>C100+C101+C102+C103</f>
        <v>86.4</v>
      </c>
      <c r="D99" s="32">
        <f>D100+D101+D102+D103</f>
        <v>86.4</v>
      </c>
      <c r="E99" s="32">
        <f>K99+M99+O99+Q99+S99+U99+W99+Y99+AA99+AC99+AE99</f>
        <v>86.4</v>
      </c>
      <c r="F99" s="32">
        <f>E99/B99*100</f>
        <v>100</v>
      </c>
      <c r="G99" s="32">
        <f>E99/C99*100</f>
        <v>100</v>
      </c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v>86.4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>
        <f>H100+J100+L100+N100+P100+R100+T100+V100</f>
        <v>0</v>
      </c>
      <c r="D100" s="48">
        <f>E100</f>
        <v>0</v>
      </c>
      <c r="E100" s="31">
        <f>I100+K100+M100+O100+Q100+S100+U100+W100+Y100+AA100+AC100+AE100</f>
        <v>0</v>
      </c>
      <c r="F100" s="32"/>
      <c r="G100" s="31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>
        <f>H101+J101+L101+N101+P101+R101+T101+V101</f>
        <v>86.4</v>
      </c>
      <c r="D101" s="61">
        <f>E101</f>
        <v>86.4</v>
      </c>
      <c r="E101" s="61">
        <f>I101+K101+M101+O101+Q101+S101+U101+W101+Y101+AA101+AC101+AE101</f>
        <v>86.4</v>
      </c>
      <c r="F101" s="62">
        <f>E101/B101*100</f>
        <v>100</v>
      </c>
      <c r="G101" s="61">
        <f>E101/C101*100</f>
        <v>100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>
        <v>86.4</v>
      </c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2">
        <f>C106+C107+C108+C109</f>
        <v>196.8</v>
      </c>
      <c r="D105" s="32">
        <f>D106+D107+D108+D109</f>
        <v>196.8</v>
      </c>
      <c r="E105" s="32">
        <f>E106+E107+E108+E109</f>
        <v>196.8</v>
      </c>
      <c r="F105" s="32">
        <f>E105/B105*100</f>
        <v>100</v>
      </c>
      <c r="G105" s="32">
        <v>100</v>
      </c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196.8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>
        <f>H106+J106+L106+N106+P106+R106+T106+V106</f>
        <v>0</v>
      </c>
      <c r="D106" s="48">
        <f>E106</f>
        <v>0</v>
      </c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f>H107+J107+L107+N107+P107+R107+T107+V107</f>
        <v>196.8</v>
      </c>
      <c r="D107" s="61">
        <f>E107</f>
        <v>196.8</v>
      </c>
      <c r="E107" s="62">
        <f>I107+K107+M107+O107+Q107+S107+U107+W107+Y107+AA107+AC107+AE107</f>
        <v>196.8</v>
      </c>
      <c r="F107" s="62">
        <f>E107/B107*100</f>
        <v>100</v>
      </c>
      <c r="G107" s="62">
        <v>100</v>
      </c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>
        <v>196.8</v>
      </c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9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2">
        <f>C112+C113+C114+C115</f>
        <v>200</v>
      </c>
      <c r="D111" s="32">
        <f>D112+D113+D114+D115</f>
        <v>195.75</v>
      </c>
      <c r="E111" s="32">
        <f>K111+M111+O111+Q111+S111+U111+W111+Y111+AA111+AC111+AE111</f>
        <v>195.75</v>
      </c>
      <c r="F111" s="32">
        <f>E111/B111*100</f>
        <v>97.875</v>
      </c>
      <c r="G111" s="32">
        <f>G113</f>
        <v>97.875</v>
      </c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195.75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77" t="s">
        <v>99</v>
      </c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>
        <f>H112+J112+L112+N112+P112+R112+T112+V112</f>
        <v>0</v>
      </c>
      <c r="D112" s="48">
        <f>E112</f>
        <v>0</v>
      </c>
      <c r="E112" s="32"/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78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>
        <f>H113+J113+L113+N113+P113+R113+T113+V113</f>
        <v>200</v>
      </c>
      <c r="D113" s="61">
        <f>E113</f>
        <v>195.75</v>
      </c>
      <c r="E113" s="61">
        <f>I113+K113+M113+O113+Q113+S113+U113+W113+Y113+AA113+AC113+AE113</f>
        <v>195.75</v>
      </c>
      <c r="F113" s="62">
        <f>E113/B113*100</f>
        <v>97.875</v>
      </c>
      <c r="G113" s="62">
        <f>E113/C113*100</f>
        <v>97.875</v>
      </c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>
        <v>195.75</v>
      </c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179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f>C118+C119+C120+C121</f>
        <v>1089.8</v>
      </c>
      <c r="D117" s="32">
        <f>D118+D119+D120+D121</f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1">
        <f>H118+J118+L118+N118+P118+R118+T118+V118</f>
        <v>0</v>
      </c>
      <c r="D118" s="48">
        <f>E118</f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1">
        <f>H119+J119+L119+N119+P119+R119+T119+V119</f>
        <v>0</v>
      </c>
      <c r="D119" s="61">
        <f>E119</f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19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1">
        <f>H121+J121+L121+N121+P121+R121+T121+V121</f>
        <v>1089.8</v>
      </c>
      <c r="D121" s="31">
        <f>E121</f>
        <v>1089.8</v>
      </c>
      <c r="E121" s="31">
        <f>I121+K121+M121+O121+Q121+S121+U121+W121+Y121+AA121+AC121+AE121</f>
        <v>1089.8</v>
      </c>
      <c r="F121" s="31">
        <f>E121/B121*100</f>
        <v>100</v>
      </c>
      <c r="G121" s="31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9.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95" s="115" customFormat="1" ht="18.75">
      <c r="A123" s="110" t="s">
        <v>30</v>
      </c>
      <c r="B123" s="111">
        <v>13000</v>
      </c>
      <c r="C123" s="113">
        <f>C124+C125+C126+C127</f>
        <v>13000</v>
      </c>
      <c r="D123" s="111">
        <f>D124+D125+D126+D127</f>
        <v>13000</v>
      </c>
      <c r="E123" s="113">
        <f>E127</f>
        <v>13000</v>
      </c>
      <c r="F123" s="113">
        <f>E123/B123*100</f>
        <v>100</v>
      </c>
      <c r="G123" s="113"/>
      <c r="H123" s="113">
        <f>H124+H125</f>
        <v>0</v>
      </c>
      <c r="I123" s="113">
        <f>I124+I125</f>
        <v>0</v>
      </c>
      <c r="J123" s="113">
        <f>J124+J125</f>
        <v>0</v>
      </c>
      <c r="K123" s="113">
        <f>K124+K125</f>
        <v>0</v>
      </c>
      <c r="L123" s="113">
        <v>0</v>
      </c>
      <c r="M123" s="113">
        <f>M124+M125</f>
        <v>0</v>
      </c>
      <c r="N123" s="113">
        <f>N124+N125</f>
        <v>0</v>
      </c>
      <c r="O123" s="113">
        <v>0</v>
      </c>
      <c r="P123" s="113">
        <f aca="true" t="shared" si="13" ref="P123:AE123">P124+P125</f>
        <v>0</v>
      </c>
      <c r="Q123" s="113">
        <f t="shared" si="13"/>
        <v>0</v>
      </c>
      <c r="R123" s="113">
        <v>0</v>
      </c>
      <c r="S123" s="113">
        <f t="shared" si="13"/>
        <v>0</v>
      </c>
      <c r="T123" s="113">
        <v>13000</v>
      </c>
      <c r="U123" s="113">
        <v>0</v>
      </c>
      <c r="V123" s="113">
        <f t="shared" si="13"/>
        <v>0</v>
      </c>
      <c r="W123" s="113">
        <f t="shared" si="13"/>
        <v>0</v>
      </c>
      <c r="X123" s="113">
        <f t="shared" si="13"/>
        <v>0</v>
      </c>
      <c r="Y123" s="113">
        <f t="shared" si="13"/>
        <v>0</v>
      </c>
      <c r="Z123" s="113">
        <f t="shared" si="13"/>
        <v>0</v>
      </c>
      <c r="AA123" s="113">
        <f t="shared" si="13"/>
        <v>0</v>
      </c>
      <c r="AB123" s="113">
        <f t="shared" si="13"/>
        <v>0</v>
      </c>
      <c r="AC123" s="113">
        <f t="shared" si="13"/>
        <v>0</v>
      </c>
      <c r="AD123" s="113">
        <f t="shared" si="13"/>
        <v>0</v>
      </c>
      <c r="AE123" s="113">
        <f t="shared" si="13"/>
        <v>0</v>
      </c>
      <c r="AF123" s="114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5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</row>
    <row r="124" spans="1:95" s="115" customFormat="1" ht="18.75">
      <c r="A124" s="116" t="s">
        <v>24</v>
      </c>
      <c r="B124" s="117">
        <f>H124+J124+L124+N124+P124+R124+T124+V124+X124+Z124+AB124+AD124</f>
        <v>0</v>
      </c>
      <c r="C124" s="113">
        <f>H124+J124+L124+N124+P124+R124+T124+V124</f>
        <v>0</v>
      </c>
      <c r="D124" s="117">
        <f>E124</f>
        <v>0</v>
      </c>
      <c r="E124" s="113">
        <f>I124+K124+M124+O124+Q124+S124+U124+W124+Y124+AA124+AC124+AE124</f>
        <v>0</v>
      </c>
      <c r="F124" s="113">
        <v>0</v>
      </c>
      <c r="G124" s="113"/>
      <c r="H124" s="113"/>
      <c r="I124" s="113"/>
      <c r="J124" s="113"/>
      <c r="K124" s="113"/>
      <c r="L124" s="113">
        <v>0</v>
      </c>
      <c r="M124" s="113">
        <v>0</v>
      </c>
      <c r="N124" s="113">
        <v>0</v>
      </c>
      <c r="O124" s="113">
        <v>0</v>
      </c>
      <c r="P124" s="113"/>
      <c r="Q124" s="113"/>
      <c r="R124" s="113"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4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5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</row>
    <row r="125" spans="1:95" s="115" customFormat="1" ht="18.75">
      <c r="A125" s="118" t="s">
        <v>25</v>
      </c>
      <c r="B125" s="111">
        <f>H125+J125+L125+N125+P125+R125+T125+V125+X125+Z125+AB125+AD125</f>
        <v>0</v>
      </c>
      <c r="C125" s="113">
        <f>H125+J125+L125+N125+P125+R125+T125+V125</f>
        <v>0</v>
      </c>
      <c r="D125" s="111">
        <f>E125</f>
        <v>0</v>
      </c>
      <c r="E125" s="113">
        <f>I125+K125+M125+O125+Q125+S125+U125+W125+Y125+AA125+AC125+AE125</f>
        <v>0</v>
      </c>
      <c r="F125" s="113">
        <v>0</v>
      </c>
      <c r="G125" s="113"/>
      <c r="H125" s="113"/>
      <c r="I125" s="113"/>
      <c r="J125" s="113"/>
      <c r="K125" s="113"/>
      <c r="L125" s="113">
        <v>0</v>
      </c>
      <c r="M125" s="113">
        <v>0</v>
      </c>
      <c r="N125" s="113">
        <v>0</v>
      </c>
      <c r="O125" s="113">
        <v>0</v>
      </c>
      <c r="P125" s="113"/>
      <c r="Q125" s="113"/>
      <c r="R125" s="113"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5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</row>
    <row r="126" spans="1:95" s="115" customFormat="1" ht="18.75">
      <c r="A126" s="119" t="s">
        <v>26</v>
      </c>
      <c r="B126" s="117">
        <f>H126+J126+L126+N126+P126+R126+T126+V126+X126+Z126+AB126+AD126</f>
        <v>0</v>
      </c>
      <c r="C126" s="112"/>
      <c r="D126" s="117"/>
      <c r="E126" s="112"/>
      <c r="F126" s="112">
        <v>0</v>
      </c>
      <c r="G126" s="112"/>
      <c r="H126" s="113"/>
      <c r="I126" s="113"/>
      <c r="J126" s="112"/>
      <c r="K126" s="112"/>
      <c r="L126" s="113">
        <v>0</v>
      </c>
      <c r="M126" s="113">
        <v>0</v>
      </c>
      <c r="N126" s="113">
        <v>0</v>
      </c>
      <c r="O126" s="113">
        <v>0</v>
      </c>
      <c r="P126" s="113"/>
      <c r="Q126" s="113"/>
      <c r="R126" s="113"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5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</row>
    <row r="127" spans="1:96" s="115" customFormat="1" ht="18.75">
      <c r="A127" s="119" t="s">
        <v>27</v>
      </c>
      <c r="B127" s="117">
        <f>H127+J127+L127+N127+P127+R127+T127+V127+X127+Z127+AB127+AD127</f>
        <v>13000</v>
      </c>
      <c r="C127" s="112">
        <f>H127+J127+L127+N127+P127+R127+T127+V127</f>
        <v>13000</v>
      </c>
      <c r="D127" s="117">
        <f>E127</f>
        <v>13000</v>
      </c>
      <c r="E127" s="112">
        <f>I127+K127+M127+O127+Q127+S127+U127+W127+Y127+AA127+AC127+AE127</f>
        <v>13000</v>
      </c>
      <c r="F127" s="112">
        <f>E127/B127*100</f>
        <v>100</v>
      </c>
      <c r="G127" s="112"/>
      <c r="H127" s="112"/>
      <c r="I127" s="112"/>
      <c r="J127" s="112"/>
      <c r="K127" s="112"/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/>
      <c r="R127" s="112">
        <v>0</v>
      </c>
      <c r="S127" s="112"/>
      <c r="T127" s="112">
        <v>13000</v>
      </c>
      <c r="U127" s="112">
        <v>0</v>
      </c>
      <c r="V127" s="112"/>
      <c r="W127" s="112">
        <v>9143.74</v>
      </c>
      <c r="X127" s="112"/>
      <c r="Y127" s="112">
        <v>3856.26</v>
      </c>
      <c r="Z127" s="112"/>
      <c r="AA127" s="112"/>
      <c r="AB127" s="112"/>
      <c r="AC127" s="112"/>
      <c r="AD127" s="112"/>
      <c r="AE127" s="112"/>
      <c r="AF127" s="114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</row>
    <row r="128" spans="1:96" s="115" customFormat="1" ht="18.75">
      <c r="A128" s="119" t="s">
        <v>26</v>
      </c>
      <c r="B128" s="117">
        <f>H128+J128+L128+N128+P128+R128+T128+V128+X128+Z128+AB128+AD128</f>
        <v>0</v>
      </c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5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f>H130+J130+L130+N130+P130+R130+T130+V130</f>
        <v>75</v>
      </c>
      <c r="D130" s="61">
        <f>E130</f>
        <v>75</v>
      </c>
      <c r="E130" s="61">
        <f>I130+K130+M130+O130+Q130+S130+U130+W130+Y130+AA130+AC130+AE130</f>
        <v>75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>
        <v>27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6" customHeight="1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7847.401000000001</v>
      </c>
      <c r="C132" s="29">
        <f>C134</f>
        <v>7069.919</v>
      </c>
      <c r="D132" s="29">
        <f>C132</f>
        <v>7069.919</v>
      </c>
      <c r="E132" s="29">
        <f>E134</f>
        <v>7060.34</v>
      </c>
      <c r="F132" s="29">
        <f>E132/B132*100</f>
        <v>89.97042460299912</v>
      </c>
      <c r="G132" s="29">
        <f>E132/C132*100</f>
        <v>99.86451047034627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>P134</f>
        <v>723.45</v>
      </c>
      <c r="Q132" s="43">
        <f t="shared" si="14"/>
        <v>774.92</v>
      </c>
      <c r="R132" s="71">
        <f t="shared" si="14"/>
        <v>82.62</v>
      </c>
      <c r="S132" s="43">
        <f t="shared" si="14"/>
        <v>82.61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v>40.5</v>
      </c>
      <c r="X132" s="71">
        <f t="shared" si="14"/>
        <v>1905.18</v>
      </c>
      <c r="Y132" s="43">
        <f t="shared" si="14"/>
        <v>2038.9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80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>
        <v>0</v>
      </c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81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7847.401000000001</v>
      </c>
      <c r="C134" s="61">
        <f>H134+J134+L134+N134+P134+R134+T134+T134+V134+X134</f>
        <v>7069.919</v>
      </c>
      <c r="D134" s="61">
        <f>E134</f>
        <v>7060.34</v>
      </c>
      <c r="E134" s="61">
        <f>I134+K134+M134+O134+Q134+S134+U134+W134+Y134+AA134+AC134+AE134</f>
        <v>7060.34</v>
      </c>
      <c r="F134" s="61">
        <f>E134/B134*100</f>
        <v>89.97042460299912</v>
      </c>
      <c r="G134" s="61">
        <f>E134/C134*100</f>
        <v>99.86451047034627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723.45</v>
      </c>
      <c r="Q134" s="61">
        <v>774.92</v>
      </c>
      <c r="R134" s="61">
        <v>82.62</v>
      </c>
      <c r="S134" s="61">
        <v>82.61</v>
      </c>
      <c r="T134" s="61">
        <v>0</v>
      </c>
      <c r="U134" s="61">
        <v>0</v>
      </c>
      <c r="V134" s="61">
        <v>40.5</v>
      </c>
      <c r="W134" s="61">
        <v>40.5</v>
      </c>
      <c r="X134" s="61">
        <v>1905.18</v>
      </c>
      <c r="Y134" s="61">
        <v>2038.9</v>
      </c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82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840</v>
      </c>
      <c r="D137" s="32">
        <f>D138+D139+D140+D141</f>
        <v>840</v>
      </c>
      <c r="E137" s="32">
        <f>K137+M137+O137+Q137+S137+U137+W137+Y137+AA137+AC137+AE137</f>
        <v>840</v>
      </c>
      <c r="F137" s="32">
        <f>C137/B137*100</f>
        <v>35.952747817154595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420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50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48">
        <f>E138</f>
        <v>0</v>
      </c>
      <c r="E138" s="32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1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f>H139+J139+L139+N139+P139+R139+T139+V139</f>
        <v>840</v>
      </c>
      <c r="D139" s="61">
        <f>E139</f>
        <v>840</v>
      </c>
      <c r="E139" s="62">
        <f>I139+K139+M139+O139+Q139+S139+U139+W139+Y139+AA139+AC139+AE139</f>
        <v>840</v>
      </c>
      <c r="F139" s="61">
        <f>C139/B139*100</f>
        <v>35.952747817154595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>
        <v>420</v>
      </c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1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2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44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>
        <f>E141</f>
        <v>0</v>
      </c>
      <c r="E141" s="31">
        <f>I141+K141+M141+O141+Q141+S141+U141+W141+Y141+AA141+AC141+AE141</f>
        <v>0</v>
      </c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C144</f>
        <v>2137.683</v>
      </c>
      <c r="D142" s="48">
        <f>D143+D144+D145+D146</f>
        <v>2137.68</v>
      </c>
      <c r="E142" s="48">
        <f>K142+M142+O142+Q142+S142+U142+W142+Y142+AA142+AC142+AE142</f>
        <v>2137.68</v>
      </c>
      <c r="F142" s="29">
        <f>E142/B142*100</f>
        <v>81.29309597367808</v>
      </c>
      <c r="G142" s="29">
        <f>E142/C142*100</f>
        <v>99.99985966113778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32.1</v>
      </c>
      <c r="R142" s="71">
        <f t="shared" si="16"/>
        <v>0</v>
      </c>
      <c r="S142" s="43">
        <f t="shared" si="16"/>
        <v>116.82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338.61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80" t="s">
        <v>100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f>E143</f>
        <v>0</v>
      </c>
      <c r="E143" s="32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81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H144+J144+L144+N144+P144+R144+T144+V144+X144</f>
        <v>2137.683</v>
      </c>
      <c r="D144" s="61">
        <f>E144</f>
        <v>2137.68</v>
      </c>
      <c r="E144" s="61">
        <f>I144+K144+M144+O144+Q144+S144+U144+W144+Y144+AA144+AC144+AE144</f>
        <v>2137.68</v>
      </c>
      <c r="F144" s="61">
        <f>E144/B144*100</f>
        <v>81.29309597367808</v>
      </c>
      <c r="G144" s="61">
        <f>E144/C144*100</f>
        <v>99.99985966113778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>
        <v>32.1</v>
      </c>
      <c r="R144" s="73">
        <v>0</v>
      </c>
      <c r="S144" s="61">
        <v>116.82</v>
      </c>
      <c r="T144" s="73"/>
      <c r="U144" s="61"/>
      <c r="V144" s="73"/>
      <c r="W144" s="61"/>
      <c r="X144" s="73">
        <v>338.61</v>
      </c>
      <c r="Y144" s="61">
        <v>338.61</v>
      </c>
      <c r="Z144" s="73">
        <v>469.473</v>
      </c>
      <c r="AA144" s="61"/>
      <c r="AB144" s="73">
        <v>22.44</v>
      </c>
      <c r="AC144" s="61"/>
      <c r="AD144" s="73"/>
      <c r="AE144" s="61"/>
      <c r="AF144" s="182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2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>
        <f>E146</f>
        <v>0</v>
      </c>
      <c r="E146" s="31">
        <f>I146+K146+M146+O146+Q146+S146+U146+W146+Y146+AA146+AC146+AE146</f>
        <v>0</v>
      </c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99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39316.4</v>
      </c>
      <c r="C148" s="29">
        <f>C150</f>
        <v>29948.910000000003</v>
      </c>
      <c r="D148" s="29">
        <f>D149+D150+D151+D152</f>
        <v>29061.59</v>
      </c>
      <c r="E148" s="29">
        <f>K148+M148+O148+Q148+S148+U148+W148+Y148+AA148+AC148+AE148+I148</f>
        <v>29061.590000000004</v>
      </c>
      <c r="F148" s="29">
        <f>E148/B148*100</f>
        <v>73.9172202948388</v>
      </c>
      <c r="G148" s="29">
        <f>E148/C148*100</f>
        <v>97.03722105412183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3966.84</v>
      </c>
      <c r="R148" s="71">
        <f t="shared" si="17"/>
        <v>4026.53</v>
      </c>
      <c r="S148" s="43">
        <f t="shared" si="17"/>
        <v>4302.24</v>
      </c>
      <c r="T148" s="71">
        <v>4001.79</v>
      </c>
      <c r="U148" s="43">
        <v>3947.4</v>
      </c>
      <c r="V148" s="71">
        <f t="shared" si="17"/>
        <v>2852.86</v>
      </c>
      <c r="W148" s="43">
        <v>2694.7</v>
      </c>
      <c r="X148" s="71">
        <f t="shared" si="17"/>
        <v>3016.9</v>
      </c>
      <c r="Y148" s="43">
        <f t="shared" si="17"/>
        <v>2670.5</v>
      </c>
      <c r="Z148" s="71">
        <f t="shared" si="17"/>
        <v>3148.06</v>
      </c>
      <c r="AA148" s="43">
        <f t="shared" si="17"/>
        <v>0</v>
      </c>
      <c r="AB148" s="71">
        <f t="shared" si="17"/>
        <v>3088.89</v>
      </c>
      <c r="AC148" s="43">
        <f t="shared" si="17"/>
        <v>0</v>
      </c>
      <c r="AD148" s="71">
        <f t="shared" si="17"/>
        <v>3130.54</v>
      </c>
      <c r="AE148" s="43">
        <f t="shared" si="17"/>
        <v>0</v>
      </c>
      <c r="AF148" s="174" t="s">
        <v>109</v>
      </c>
      <c r="AQ148" s="57"/>
    </row>
    <row r="149" spans="1:43" s="47" customFormat="1" ht="36" customHeight="1">
      <c r="A149" s="2" t="s">
        <v>24</v>
      </c>
      <c r="B149" s="133">
        <f>H149+J149+L149+N149+P149+R149+T149+V149+X149+Z149+AB149+AD149</f>
        <v>0</v>
      </c>
      <c r="C149" s="31">
        <v>0</v>
      </c>
      <c r="D149" s="31">
        <f>E149</f>
        <v>0</v>
      </c>
      <c r="E149" s="32">
        <f>I149+K149+M149+O149+Q149+S149+U149+W149+Y149+AA149+AC149+AE149</f>
        <v>0</v>
      </c>
      <c r="F149" s="31">
        <v>0</v>
      </c>
      <c r="G149" s="31"/>
      <c r="H149" s="73">
        <v>0</v>
      </c>
      <c r="I149" s="45">
        <v>0</v>
      </c>
      <c r="J149" s="73">
        <v>0</v>
      </c>
      <c r="K149" s="45">
        <v>0</v>
      </c>
      <c r="L149" s="73">
        <v>0</v>
      </c>
      <c r="M149" s="45">
        <v>0</v>
      </c>
      <c r="N149" s="73">
        <v>0</v>
      </c>
      <c r="O149" s="45">
        <v>0</v>
      </c>
      <c r="P149" s="72"/>
      <c r="Q149" s="44"/>
      <c r="R149" s="72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75"/>
      <c r="AQ149" s="57"/>
    </row>
    <row r="150" spans="1:101" s="63" customFormat="1" ht="33" customHeight="1">
      <c r="A150" s="59" t="s">
        <v>25</v>
      </c>
      <c r="B150" s="60">
        <f>H150+J150+L150+N150+P150+R150+T150+V150+X150+Z150+AB150+AD150</f>
        <v>39316.4</v>
      </c>
      <c r="C150" s="61">
        <f>H150+J150+L150+N150+P150+R150+T150+V150+X150</f>
        <v>29948.910000000003</v>
      </c>
      <c r="D150" s="61">
        <f>E150</f>
        <v>29061.59</v>
      </c>
      <c r="E150" s="61">
        <f>I150+K150+M150+O150+Q150+S150+U150+W150+Y150+AA150+AC150+AE150</f>
        <v>29061.59</v>
      </c>
      <c r="F150" s="61">
        <f>E150/B150*100</f>
        <v>73.9172202948388</v>
      </c>
      <c r="G150" s="61">
        <f>E150/C150*100</f>
        <v>97.03722105412183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3966.84</v>
      </c>
      <c r="R150" s="61">
        <v>4026.53</v>
      </c>
      <c r="S150" s="61">
        <v>4302.24</v>
      </c>
      <c r="T150" s="61">
        <v>4001.79</v>
      </c>
      <c r="U150" s="61">
        <v>3947.4</v>
      </c>
      <c r="V150" s="61">
        <v>2852.86</v>
      </c>
      <c r="W150" s="61">
        <v>2694.7</v>
      </c>
      <c r="X150" s="61">
        <v>3016.9</v>
      </c>
      <c r="Y150" s="61">
        <v>2670.5</v>
      </c>
      <c r="Z150" s="61">
        <v>3148.06</v>
      </c>
      <c r="AA150" s="61">
        <v>0</v>
      </c>
      <c r="AB150" s="61">
        <v>3088.89</v>
      </c>
      <c r="AC150" s="61">
        <v>0</v>
      </c>
      <c r="AD150" s="61">
        <v>3130.54</v>
      </c>
      <c r="AE150" s="61"/>
      <c r="AF150" s="17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2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>
        <f>E152</f>
        <v>0</v>
      </c>
      <c r="E152" s="31">
        <f>I152+K152+M152+O152+Q152+S152+U152+W152+Y152+AA152+AC152+AE152</f>
        <v>0</v>
      </c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14575.400000000001</v>
      </c>
      <c r="C153" s="29">
        <f>C155</f>
        <v>13135.45</v>
      </c>
      <c r="D153" s="29">
        <f>D154+D155+D156+D157</f>
        <v>12520.25</v>
      </c>
      <c r="E153" s="29">
        <f>E154+E155+E156+E157</f>
        <v>12520.25</v>
      </c>
      <c r="F153" s="29">
        <f>E153/B153*100</f>
        <v>85.89987238772177</v>
      </c>
      <c r="G153" s="29">
        <f>E153/C153*100</f>
        <v>95.31649087012626</v>
      </c>
      <c r="H153" s="71">
        <f>H154+H155</f>
        <v>1052.96</v>
      </c>
      <c r="I153" s="29">
        <f aca="true" t="shared" si="18" ref="I153:AE153">I154+I155</f>
        <v>772.33</v>
      </c>
      <c r="J153" s="71">
        <f t="shared" si="18"/>
        <v>1485.3</v>
      </c>
      <c r="K153" s="29">
        <f t="shared" si="18"/>
        <v>1506.52</v>
      </c>
      <c r="L153" s="71">
        <f>L154+L155</f>
        <v>1466.06</v>
      </c>
      <c r="M153" s="29">
        <f t="shared" si="18"/>
        <v>1309.96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1655.8</v>
      </c>
      <c r="R153" s="71">
        <f t="shared" si="18"/>
        <v>1801.46</v>
      </c>
      <c r="S153" s="29">
        <f t="shared" si="18"/>
        <v>1951.02</v>
      </c>
      <c r="T153" s="71">
        <f t="shared" si="18"/>
        <v>1862.91</v>
      </c>
      <c r="U153" s="29">
        <v>1874.47</v>
      </c>
      <c r="V153" s="71">
        <f t="shared" si="18"/>
        <v>1244.61</v>
      </c>
      <c r="W153" s="29">
        <v>998</v>
      </c>
      <c r="X153" s="71">
        <f t="shared" si="18"/>
        <v>1019.91</v>
      </c>
      <c r="Y153" s="29">
        <f t="shared" si="18"/>
        <v>926.08</v>
      </c>
      <c r="Z153" s="71">
        <f t="shared" si="18"/>
        <v>1252.52</v>
      </c>
      <c r="AA153" s="29">
        <f t="shared" si="18"/>
        <v>0</v>
      </c>
      <c r="AB153" s="71">
        <f>AB155</f>
        <v>137.49</v>
      </c>
      <c r="AC153" s="29">
        <f t="shared" si="18"/>
        <v>0</v>
      </c>
      <c r="AD153" s="71">
        <f t="shared" si="18"/>
        <v>49.94</v>
      </c>
      <c r="AE153" s="29">
        <f t="shared" si="18"/>
        <v>0</v>
      </c>
      <c r="AF153" s="121"/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48">
        <f>E154</f>
        <v>0</v>
      </c>
      <c r="E154" s="32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14575.400000000001</v>
      </c>
      <c r="C155" s="61">
        <f>H155+J155+L155+N155+P155+R155+T155+V155+X155</f>
        <v>13135.45</v>
      </c>
      <c r="D155" s="61">
        <f>E155</f>
        <v>12520.25</v>
      </c>
      <c r="E155" s="61">
        <f>I155+K155+M155+O155+Q155+S155+U155+W155+Y155</f>
        <v>12520.25</v>
      </c>
      <c r="F155" s="61">
        <f>E155/B155*100</f>
        <v>85.89987238772177</v>
      </c>
      <c r="G155" s="61">
        <f>E155/C155*100</f>
        <v>95.31649087012626</v>
      </c>
      <c r="H155" s="73">
        <v>1052.96</v>
      </c>
      <c r="I155" s="61">
        <v>772.33</v>
      </c>
      <c r="J155" s="73">
        <v>1485.3</v>
      </c>
      <c r="K155" s="61">
        <v>1506.52</v>
      </c>
      <c r="L155" s="73">
        <v>1466.06</v>
      </c>
      <c r="M155" s="61">
        <v>1309.96</v>
      </c>
      <c r="N155" s="73">
        <v>1468.41</v>
      </c>
      <c r="O155" s="61">
        <v>1526.07</v>
      </c>
      <c r="P155" s="73">
        <v>1733.83</v>
      </c>
      <c r="Q155" s="61">
        <v>1655.8</v>
      </c>
      <c r="R155" s="73">
        <v>1801.46</v>
      </c>
      <c r="S155" s="61">
        <v>1951.02</v>
      </c>
      <c r="T155" s="73">
        <v>1862.91</v>
      </c>
      <c r="U155" s="61">
        <v>1874.47</v>
      </c>
      <c r="V155" s="73">
        <v>1244.61</v>
      </c>
      <c r="W155" s="61">
        <v>998</v>
      </c>
      <c r="X155" s="73">
        <v>1019.91</v>
      </c>
      <c r="Y155" s="61">
        <v>926.08</v>
      </c>
      <c r="Z155" s="73">
        <v>1252.52</v>
      </c>
      <c r="AA155" s="61"/>
      <c r="AB155" s="73">
        <v>137.49</v>
      </c>
      <c r="AC155" s="61"/>
      <c r="AD155" s="73">
        <v>49.94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2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>
        <f>E157</f>
        <v>0</v>
      </c>
      <c r="E157" s="31">
        <f>I157+K157+M157+O157+Q157+S157+U157+W157+Y157+AA157+AC157+AE157</f>
        <v>0</v>
      </c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25003.909999999996</v>
      </c>
      <c r="C158" s="29">
        <f>C160</f>
        <v>20169.809999999998</v>
      </c>
      <c r="D158" s="29">
        <f>D160</f>
        <v>18611.870000000003</v>
      </c>
      <c r="E158" s="29">
        <f>E160</f>
        <v>18611.870000000003</v>
      </c>
      <c r="F158" s="29">
        <f>E158/B158*100</f>
        <v>74.43583823490009</v>
      </c>
      <c r="G158" s="29">
        <f>E158/C158*100</f>
        <v>92.27588162704559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2621.27</v>
      </c>
      <c r="R158" s="71">
        <f t="shared" si="19"/>
        <v>2648.4</v>
      </c>
      <c r="S158" s="29">
        <f t="shared" si="19"/>
        <v>3051.17</v>
      </c>
      <c r="T158" s="71">
        <f t="shared" si="19"/>
        <v>2688.62</v>
      </c>
      <c r="U158" s="29">
        <v>2266.84</v>
      </c>
      <c r="V158" s="71">
        <f t="shared" si="19"/>
        <v>2182.49</v>
      </c>
      <c r="W158" s="29">
        <v>1725.17</v>
      </c>
      <c r="X158" s="71">
        <f t="shared" si="19"/>
        <v>1805.97</v>
      </c>
      <c r="Y158" s="29">
        <f t="shared" si="19"/>
        <v>1634.07</v>
      </c>
      <c r="Z158" s="71">
        <f t="shared" si="19"/>
        <v>1855.54</v>
      </c>
      <c r="AA158" s="29">
        <f t="shared" si="19"/>
        <v>0</v>
      </c>
      <c r="AB158" s="71">
        <f t="shared" si="19"/>
        <v>1965.67</v>
      </c>
      <c r="AC158" s="29">
        <f t="shared" si="19"/>
        <v>0</v>
      </c>
      <c r="AD158" s="71">
        <f t="shared" si="19"/>
        <v>1012.89</v>
      </c>
      <c r="AE158" s="29">
        <f t="shared" si="19"/>
        <v>0</v>
      </c>
      <c r="AF158" s="122"/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25003.909999999996</v>
      </c>
      <c r="C160" s="61">
        <f>H160+J160+L160+N160+P160+R160+T160+V160+X160</f>
        <v>20169.809999999998</v>
      </c>
      <c r="D160" s="61">
        <f>E160</f>
        <v>18611.870000000003</v>
      </c>
      <c r="E160" s="61">
        <f>I160+K160+M160+O160+Q160+S160+U160+W160+Y160</f>
        <v>18611.870000000003</v>
      </c>
      <c r="F160" s="61">
        <f>E160/B160*100</f>
        <v>74.43583823490009</v>
      </c>
      <c r="G160" s="61">
        <f>E160/C160*100</f>
        <v>92.27588162704559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>
        <v>2621.27</v>
      </c>
      <c r="R160" s="73">
        <v>2648.4</v>
      </c>
      <c r="S160" s="61">
        <v>3051.17</v>
      </c>
      <c r="T160" s="73">
        <v>2688.62</v>
      </c>
      <c r="U160" s="61">
        <v>2266.84</v>
      </c>
      <c r="V160" s="73">
        <v>2182.49</v>
      </c>
      <c r="W160" s="61">
        <v>1725.17</v>
      </c>
      <c r="X160" s="73">
        <v>1805.97</v>
      </c>
      <c r="Y160" s="61">
        <v>1634.07</v>
      </c>
      <c r="Z160" s="73">
        <v>1855.54</v>
      </c>
      <c r="AA160" s="61"/>
      <c r="AB160" s="73">
        <v>1965.67</v>
      </c>
      <c r="AC160" s="61"/>
      <c r="AD160" s="73">
        <v>1012.89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25.5" customHeight="1">
      <c r="A166" s="3" t="s">
        <v>30</v>
      </c>
      <c r="B166" s="35">
        <f aca="true" t="shared" si="20" ref="B166:B176">H166+J166+L166+N166+P166+R166+T166+V166+X166+Z166+AB166+AD166</f>
        <v>16367.010000000002</v>
      </c>
      <c r="C166" s="29">
        <f>C168</f>
        <v>13088.210000000001</v>
      </c>
      <c r="D166" s="29">
        <f>D168</f>
        <v>12578.87</v>
      </c>
      <c r="E166" s="29">
        <f>E168</f>
        <v>12578.87</v>
      </c>
      <c r="F166" s="29">
        <f>E166/B166*100</f>
        <v>76.85502727743186</v>
      </c>
      <c r="G166" s="29">
        <f>E166/C166*100</f>
        <v>96.10840596231264</v>
      </c>
      <c r="H166" s="71">
        <v>3707.95</v>
      </c>
      <c r="I166" s="29">
        <f>I167+I168</f>
        <v>2855.2</v>
      </c>
      <c r="J166" s="71">
        <v>703.48</v>
      </c>
      <c r="K166" s="29">
        <f>K167+K168</f>
        <v>1387.8</v>
      </c>
      <c r="L166" s="71">
        <v>917.12</v>
      </c>
      <c r="M166" s="29">
        <f>M167+M168</f>
        <v>1020.1</v>
      </c>
      <c r="N166" s="71">
        <v>2351.05</v>
      </c>
      <c r="O166" s="29">
        <f>O167+O168</f>
        <v>2115.55</v>
      </c>
      <c r="P166" s="71">
        <v>1568.44</v>
      </c>
      <c r="Q166" s="29">
        <f>Q167+Q168</f>
        <v>961.82</v>
      </c>
      <c r="R166" s="71">
        <v>1456.27</v>
      </c>
      <c r="S166" s="29">
        <f>S167+S168</f>
        <v>2363.31</v>
      </c>
      <c r="T166" s="71">
        <f>T168</f>
        <v>1638.74</v>
      </c>
      <c r="U166" s="29">
        <v>1114.33</v>
      </c>
      <c r="V166" s="71">
        <v>745.16</v>
      </c>
      <c r="W166" s="29">
        <f>W168</f>
        <v>406.53</v>
      </c>
      <c r="X166" s="71">
        <v>884.87</v>
      </c>
      <c r="Y166" s="29">
        <f>Y167+Y168</f>
        <v>354.23</v>
      </c>
      <c r="Z166" s="71">
        <v>970.51</v>
      </c>
      <c r="AA166" s="29">
        <f>AA167+AA168</f>
        <v>0</v>
      </c>
      <c r="AB166" s="71">
        <v>387.76</v>
      </c>
      <c r="AC166" s="29">
        <f>AC167+AC168</f>
        <v>0</v>
      </c>
      <c r="AD166" s="71">
        <f>AD168</f>
        <v>1035.66</v>
      </c>
      <c r="AE166" s="29">
        <f>AE167+AE168</f>
        <v>0</v>
      </c>
      <c r="AF166" s="183" t="s">
        <v>103</v>
      </c>
      <c r="AQ166" s="57"/>
    </row>
    <row r="167" spans="1:43" s="16" customFormat="1" ht="18" customHeight="1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84"/>
      <c r="AQ167" s="56"/>
    </row>
    <row r="168" spans="1:101" s="63" customFormat="1" ht="18.75">
      <c r="A168" s="59" t="s">
        <v>25</v>
      </c>
      <c r="B168" s="60">
        <f t="shared" si="20"/>
        <v>16367.010000000002</v>
      </c>
      <c r="C168" s="61">
        <f>H168+J168+L168+N168+P168+R168+T168+V168</f>
        <v>13088.210000000001</v>
      </c>
      <c r="D168" s="61">
        <f>E168</f>
        <v>12578.87</v>
      </c>
      <c r="E168" s="61">
        <f>I168+K168+M168+O168+Q168+S168+U168+W168+Y168+AA168+AC168+AE168</f>
        <v>12578.87</v>
      </c>
      <c r="F168" s="61">
        <f>E168/B168*100</f>
        <v>76.85502727743186</v>
      </c>
      <c r="G168" s="61">
        <f>E168/C168*100</f>
        <v>96.10840596231264</v>
      </c>
      <c r="H168" s="73">
        <v>3707.95</v>
      </c>
      <c r="I168" s="61">
        <v>2855.2</v>
      </c>
      <c r="J168" s="73">
        <v>703.48</v>
      </c>
      <c r="K168" s="61">
        <v>1387.8</v>
      </c>
      <c r="L168" s="73">
        <v>917.12</v>
      </c>
      <c r="M168" s="61">
        <v>1020.1</v>
      </c>
      <c r="N168" s="73">
        <v>2351.05</v>
      </c>
      <c r="O168" s="61">
        <v>2115.55</v>
      </c>
      <c r="P168" s="73">
        <v>1568.44</v>
      </c>
      <c r="Q168" s="61">
        <v>961.82</v>
      </c>
      <c r="R168" s="73">
        <v>1456.27</v>
      </c>
      <c r="S168" s="61">
        <v>2363.31</v>
      </c>
      <c r="T168" s="73">
        <v>1638.74</v>
      </c>
      <c r="U168" s="61">
        <v>1114.33</v>
      </c>
      <c r="V168" s="73">
        <v>745.16</v>
      </c>
      <c r="W168" s="61">
        <v>406.53</v>
      </c>
      <c r="X168" s="73">
        <v>884.87</v>
      </c>
      <c r="Y168" s="61">
        <v>354.23</v>
      </c>
      <c r="Z168" s="73">
        <v>970.51</v>
      </c>
      <c r="AA168" s="61"/>
      <c r="AB168" s="73">
        <v>387.76</v>
      </c>
      <c r="AC168" s="61"/>
      <c r="AD168" s="73">
        <v>1035.66</v>
      </c>
      <c r="AE168" s="61"/>
      <c r="AF168" s="185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 t="shared" si="20"/>
        <v>998.3979999999999</v>
      </c>
      <c r="C172" s="29">
        <f>C174</f>
        <v>755.9680000000001</v>
      </c>
      <c r="D172" s="29">
        <f>D174</f>
        <v>693.3699999999999</v>
      </c>
      <c r="E172" s="29">
        <f>E174</f>
        <v>693.3699999999999</v>
      </c>
      <c r="F172" s="29">
        <f>E172/B172*100</f>
        <v>69.44825610628226</v>
      </c>
      <c r="G172" s="29">
        <f>E172/C172*100</f>
        <v>91.71949077209615</v>
      </c>
      <c r="H172" s="71">
        <f>H173+H174</f>
        <v>82.094</v>
      </c>
      <c r="I172" s="43">
        <f aca="true" t="shared" si="21" ref="I172:AE172">I173+I174</f>
        <v>81.9</v>
      </c>
      <c r="J172" s="71">
        <f t="shared" si="21"/>
        <v>86.29</v>
      </c>
      <c r="K172" s="43">
        <f t="shared" si="21"/>
        <v>84.85</v>
      </c>
      <c r="L172" s="71">
        <f t="shared" si="21"/>
        <v>86.282</v>
      </c>
      <c r="M172" s="43">
        <f t="shared" si="21"/>
        <v>84.85</v>
      </c>
      <c r="N172" s="71">
        <f t="shared" si="21"/>
        <v>86.282</v>
      </c>
      <c r="O172" s="43">
        <f t="shared" si="21"/>
        <v>84.85</v>
      </c>
      <c r="P172" s="71">
        <v>84.98</v>
      </c>
      <c r="Q172" s="43">
        <f t="shared" si="21"/>
        <v>84.84</v>
      </c>
      <c r="R172" s="71">
        <v>160.97</v>
      </c>
      <c r="S172" s="43">
        <f t="shared" si="21"/>
        <v>165.56</v>
      </c>
      <c r="T172" s="71">
        <f>T174</f>
        <v>7.5</v>
      </c>
      <c r="U172" s="43">
        <f t="shared" si="21"/>
        <v>0</v>
      </c>
      <c r="V172" s="71">
        <f>V174</f>
        <v>80.76</v>
      </c>
      <c r="W172" s="43">
        <f>W174</f>
        <v>11.84</v>
      </c>
      <c r="X172" s="71">
        <f>X174</f>
        <v>80.81</v>
      </c>
      <c r="Y172" s="43">
        <f t="shared" si="21"/>
        <v>94.68</v>
      </c>
      <c r="Z172" s="71">
        <f>Z174</f>
        <v>80.81</v>
      </c>
      <c r="AA172" s="43">
        <f t="shared" si="21"/>
        <v>0</v>
      </c>
      <c r="AB172" s="71">
        <f>AB174</f>
        <v>80.81</v>
      </c>
      <c r="AC172" s="43">
        <f t="shared" si="21"/>
        <v>0</v>
      </c>
      <c r="AD172" s="71">
        <f>AD174</f>
        <v>80.81</v>
      </c>
      <c r="AE172" s="43">
        <f t="shared" si="21"/>
        <v>0</v>
      </c>
      <c r="AF172" s="3"/>
      <c r="AQ172" s="57"/>
    </row>
    <row r="173" spans="1:43" s="16" customFormat="1" ht="18.75">
      <c r="A173" s="2" t="s">
        <v>24</v>
      </c>
      <c r="B173" s="64">
        <f t="shared" si="20"/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 t="shared" si="20"/>
        <v>998.3979999999999</v>
      </c>
      <c r="C174" s="61">
        <f>H174+J174+L174+N174+P174+R174+T174+V174+X174</f>
        <v>755.9680000000001</v>
      </c>
      <c r="D174" s="61">
        <f>E174</f>
        <v>693.3699999999999</v>
      </c>
      <c r="E174" s="61">
        <f>I174+K174+M174+O174+Q174+S174+U174+W174+Y174</f>
        <v>693.3699999999999</v>
      </c>
      <c r="F174" s="61">
        <f>E174/B174*100</f>
        <v>69.44825610628226</v>
      </c>
      <c r="G174" s="61">
        <f>E174/C174*100</f>
        <v>91.71949077209615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84.98</v>
      </c>
      <c r="Q174" s="61">
        <v>84.84</v>
      </c>
      <c r="R174" s="73">
        <v>160.97</v>
      </c>
      <c r="S174" s="61">
        <v>165.56</v>
      </c>
      <c r="T174" s="73">
        <v>7.5</v>
      </c>
      <c r="U174" s="61">
        <v>0</v>
      </c>
      <c r="V174" s="73">
        <v>80.76</v>
      </c>
      <c r="W174" s="61">
        <v>11.84</v>
      </c>
      <c r="X174" s="73">
        <v>80.81</v>
      </c>
      <c r="Y174" s="61">
        <v>94.68</v>
      </c>
      <c r="Z174" s="73">
        <v>80.81</v>
      </c>
      <c r="AA174" s="61"/>
      <c r="AB174" s="73">
        <v>80.81</v>
      </c>
      <c r="AC174" s="61"/>
      <c r="AD174" s="73">
        <v>80.81</v>
      </c>
      <c r="AE174" s="61"/>
      <c r="AF174" s="19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 t="shared" si="20"/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 t="shared" si="20"/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2" ref="I178:AE178">I179+I180</f>
        <v>0</v>
      </c>
      <c r="J178" s="72">
        <f t="shared" si="22"/>
        <v>0</v>
      </c>
      <c r="K178" s="32">
        <f t="shared" si="22"/>
        <v>0</v>
      </c>
      <c r="L178" s="72">
        <f t="shared" si="22"/>
        <v>0</v>
      </c>
      <c r="M178" s="32">
        <f t="shared" si="22"/>
        <v>0</v>
      </c>
      <c r="N178" s="72">
        <f t="shared" si="22"/>
        <v>0</v>
      </c>
      <c r="O178" s="32">
        <f t="shared" si="22"/>
        <v>0</v>
      </c>
      <c r="P178" s="72">
        <f t="shared" si="22"/>
        <v>0</v>
      </c>
      <c r="Q178" s="32">
        <f t="shared" si="22"/>
        <v>0</v>
      </c>
      <c r="R178" s="72">
        <f t="shared" si="22"/>
        <v>0</v>
      </c>
      <c r="S178" s="32">
        <f t="shared" si="22"/>
        <v>0</v>
      </c>
      <c r="T178" s="72">
        <f t="shared" si="22"/>
        <v>0</v>
      </c>
      <c r="U178" s="32">
        <f t="shared" si="22"/>
        <v>0</v>
      </c>
      <c r="V178" s="72">
        <f t="shared" si="22"/>
        <v>0</v>
      </c>
      <c r="W178" s="32">
        <f t="shared" si="22"/>
        <v>0</v>
      </c>
      <c r="X178" s="72">
        <f t="shared" si="22"/>
        <v>0</v>
      </c>
      <c r="Y178" s="32">
        <f t="shared" si="22"/>
        <v>0</v>
      </c>
      <c r="Z178" s="72">
        <f t="shared" si="22"/>
        <v>0</v>
      </c>
      <c r="AA178" s="32">
        <f t="shared" si="22"/>
        <v>0</v>
      </c>
      <c r="AB178" s="72">
        <f t="shared" si="22"/>
        <v>172.5</v>
      </c>
      <c r="AC178" s="32">
        <f t="shared" si="22"/>
        <v>0</v>
      </c>
      <c r="AD178" s="72">
        <f t="shared" si="22"/>
        <v>0</v>
      </c>
      <c r="AE178" s="32">
        <f t="shared" si="22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19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82.5" customHeight="1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59"/>
      <c r="AQ183" s="56"/>
    </row>
    <row r="184" spans="1:43" s="16" customFormat="1" ht="19.5" customHeight="1">
      <c r="A184" s="3" t="s">
        <v>30</v>
      </c>
      <c r="B184" s="35">
        <f>H184+J184+L184+N184+P184+R184+T184+V184+X184+Z184+AB184+AD184</f>
        <v>32072.426000000003</v>
      </c>
      <c r="C184" s="29">
        <f>C186</f>
        <v>23440.154000000002</v>
      </c>
      <c r="D184" s="29">
        <f>D186</f>
        <v>22559.690000000002</v>
      </c>
      <c r="E184" s="29">
        <f>E186</f>
        <v>22559.690000000002</v>
      </c>
      <c r="F184" s="32">
        <f>E184/B184*100</f>
        <v>70.3398302329858</v>
      </c>
      <c r="G184" s="32">
        <f>E184/C184*100</f>
        <v>96.24377894445574</v>
      </c>
      <c r="H184" s="72">
        <f>H185+H186</f>
        <v>1135.492</v>
      </c>
      <c r="I184" s="32">
        <f aca="true" t="shared" si="23" ref="I184:AE184">I185+I186</f>
        <v>524.4</v>
      </c>
      <c r="J184" s="72">
        <v>2332.95</v>
      </c>
      <c r="K184" s="32">
        <f t="shared" si="23"/>
        <v>2648.43</v>
      </c>
      <c r="L184" s="72">
        <v>2310.95</v>
      </c>
      <c r="M184" s="32">
        <f t="shared" si="23"/>
        <v>2412.21</v>
      </c>
      <c r="N184" s="72">
        <v>2312.53</v>
      </c>
      <c r="O184" s="32">
        <f t="shared" si="23"/>
        <v>2414.95</v>
      </c>
      <c r="P184" s="72">
        <v>2314.15</v>
      </c>
      <c r="Q184" s="32">
        <f t="shared" si="23"/>
        <v>2351.8</v>
      </c>
      <c r="R184" s="72">
        <v>3714.96</v>
      </c>
      <c r="S184" s="32">
        <f t="shared" si="23"/>
        <v>3768.71</v>
      </c>
      <c r="T184" s="72">
        <v>3511.09</v>
      </c>
      <c r="U184" s="32">
        <v>2818.7</v>
      </c>
      <c r="V184" s="72">
        <v>3296.77</v>
      </c>
      <c r="W184" s="32">
        <v>2772.73</v>
      </c>
      <c r="X184" s="72">
        <f t="shared" si="23"/>
        <v>2511.272</v>
      </c>
      <c r="Y184" s="32">
        <f t="shared" si="23"/>
        <v>2847.76</v>
      </c>
      <c r="Z184" s="72">
        <f t="shared" si="23"/>
        <v>4000.68</v>
      </c>
      <c r="AA184" s="32">
        <f t="shared" si="23"/>
        <v>0</v>
      </c>
      <c r="AB184" s="72">
        <f t="shared" si="23"/>
        <v>2311.272</v>
      </c>
      <c r="AC184" s="32">
        <f t="shared" si="23"/>
        <v>0</v>
      </c>
      <c r="AD184" s="72">
        <f t="shared" si="23"/>
        <v>2320.31</v>
      </c>
      <c r="AE184" s="32">
        <f t="shared" si="23"/>
        <v>0</v>
      </c>
      <c r="AF184" s="151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1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32072.416000000005</v>
      </c>
      <c r="C186" s="61">
        <f>H186+J186+L186+N186+P186+R186+T186+V186+X186</f>
        <v>23440.154000000002</v>
      </c>
      <c r="D186" s="61">
        <f>E186</f>
        <v>22559.690000000002</v>
      </c>
      <c r="E186" s="61">
        <f>I186+K186+M186+O186+Q186+S186+U186+W186+Y186</f>
        <v>22559.690000000002</v>
      </c>
      <c r="F186" s="61">
        <f>E186/B186*100</f>
        <v>70.33985216455162</v>
      </c>
      <c r="G186" s="61">
        <f>E186/C186*100</f>
        <v>96.24377894445574</v>
      </c>
      <c r="H186" s="73">
        <v>1135.492</v>
      </c>
      <c r="I186" s="61">
        <v>524.4</v>
      </c>
      <c r="J186" s="73">
        <v>2332.95</v>
      </c>
      <c r="K186" s="61">
        <v>2648.43</v>
      </c>
      <c r="L186" s="73">
        <v>2310.95</v>
      </c>
      <c r="M186" s="61">
        <v>2412.21</v>
      </c>
      <c r="N186" s="73">
        <v>2312.53</v>
      </c>
      <c r="O186" s="61">
        <v>2414.95</v>
      </c>
      <c r="P186" s="73">
        <v>2314.15</v>
      </c>
      <c r="Q186" s="61">
        <v>2351.8</v>
      </c>
      <c r="R186" s="73">
        <v>3714.94</v>
      </c>
      <c r="S186" s="61">
        <v>3768.71</v>
      </c>
      <c r="T186" s="73">
        <v>3511.1</v>
      </c>
      <c r="U186" s="61">
        <v>2818.7</v>
      </c>
      <c r="V186" s="73">
        <v>3296.77</v>
      </c>
      <c r="W186" s="61">
        <v>2772.73</v>
      </c>
      <c r="X186" s="73">
        <v>2511.272</v>
      </c>
      <c r="Y186" s="61">
        <v>2847.76</v>
      </c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1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44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81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29">
        <f>C193</f>
        <v>3599.7599999999998</v>
      </c>
      <c r="D191" s="29">
        <f>D193</f>
        <v>3720.1200000000003</v>
      </c>
      <c r="E191" s="29">
        <f>E193</f>
        <v>3720.1200000000003</v>
      </c>
      <c r="F191" s="32">
        <f>E191/B191*100</f>
        <v>77.89195979899499</v>
      </c>
      <c r="G191" s="32">
        <f>E191/C191*100</f>
        <v>103.3435562370825</v>
      </c>
      <c r="H191" s="72">
        <f>H192+H193</f>
        <v>913.25</v>
      </c>
      <c r="I191" s="32">
        <f aca="true" t="shared" si="24" ref="I191:AE191">I192+I193</f>
        <v>885</v>
      </c>
      <c r="J191" s="72">
        <f t="shared" si="24"/>
        <v>565.39</v>
      </c>
      <c r="K191" s="32">
        <f t="shared" si="24"/>
        <v>557.46</v>
      </c>
      <c r="L191" s="72">
        <f t="shared" si="24"/>
        <v>198.17</v>
      </c>
      <c r="M191" s="32">
        <f t="shared" si="24"/>
        <v>212.37</v>
      </c>
      <c r="N191" s="72">
        <f t="shared" si="24"/>
        <v>781</v>
      </c>
      <c r="O191" s="32">
        <f t="shared" si="24"/>
        <v>756.22</v>
      </c>
      <c r="P191" s="72">
        <f t="shared" si="24"/>
        <v>409.31</v>
      </c>
      <c r="Q191" s="32">
        <f t="shared" si="24"/>
        <v>195.25</v>
      </c>
      <c r="R191" s="72">
        <f t="shared" si="24"/>
        <v>153.18</v>
      </c>
      <c r="S191" s="32">
        <f t="shared" si="24"/>
        <v>300.66</v>
      </c>
      <c r="T191" s="72">
        <f t="shared" si="24"/>
        <v>428.78</v>
      </c>
      <c r="U191" s="32">
        <v>458.585</v>
      </c>
      <c r="V191" s="72">
        <f t="shared" si="24"/>
        <v>150.68</v>
      </c>
      <c r="W191" s="32">
        <f>W193</f>
        <v>161.42</v>
      </c>
      <c r="X191" s="72">
        <f t="shared" si="24"/>
        <v>152.77</v>
      </c>
      <c r="Y191" s="32">
        <f t="shared" si="24"/>
        <v>193.15</v>
      </c>
      <c r="Z191" s="72">
        <f t="shared" si="24"/>
        <v>399.49</v>
      </c>
      <c r="AA191" s="32">
        <f t="shared" si="24"/>
        <v>0</v>
      </c>
      <c r="AB191" s="72">
        <f t="shared" si="24"/>
        <v>81.82</v>
      </c>
      <c r="AC191" s="32">
        <f t="shared" si="24"/>
        <v>0</v>
      </c>
      <c r="AD191" s="72">
        <f t="shared" si="24"/>
        <v>542.16</v>
      </c>
      <c r="AE191" s="32">
        <f t="shared" si="24"/>
        <v>0</v>
      </c>
      <c r="AF191" s="177" t="s">
        <v>104</v>
      </c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1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78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H193+J193+L193+N193+P193+R193+T193+V193</f>
        <v>3599.7599999999998</v>
      </c>
      <c r="D193" s="61">
        <f>E193</f>
        <v>3720.1200000000003</v>
      </c>
      <c r="E193" s="61">
        <f>I193+K193+M193+O193+Q193+S193+U193+W193+Y193+AA193+AC193+AE193</f>
        <v>3720.1200000000003</v>
      </c>
      <c r="F193" s="61">
        <f>E193/B193*100</f>
        <v>77.89195979899499</v>
      </c>
      <c r="G193" s="61">
        <f>E193/C193*100</f>
        <v>103.3435562370825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>
        <v>195.25</v>
      </c>
      <c r="R193" s="73">
        <v>153.18</v>
      </c>
      <c r="S193" s="61">
        <v>300.66</v>
      </c>
      <c r="T193" s="73">
        <v>428.78</v>
      </c>
      <c r="U193" s="61">
        <v>458.59</v>
      </c>
      <c r="V193" s="73">
        <v>150.68</v>
      </c>
      <c r="W193" s="61">
        <v>161.42</v>
      </c>
      <c r="X193" s="73">
        <v>152.77</v>
      </c>
      <c r="Y193" s="61">
        <v>193.15</v>
      </c>
      <c r="Z193" s="73">
        <v>399.49</v>
      </c>
      <c r="AA193" s="61"/>
      <c r="AB193" s="73">
        <v>81.82</v>
      </c>
      <c r="AC193" s="61"/>
      <c r="AD193" s="73">
        <v>542.16</v>
      </c>
      <c r="AE193" s="61"/>
      <c r="AF193" s="179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130">
        <f>SUM(B197:B200)</f>
        <v>210996.591</v>
      </c>
      <c r="C196" s="87">
        <f>SUM(C197:C200)</f>
        <v>165278.75400000002</v>
      </c>
      <c r="D196" s="87">
        <f>SUM(D197:D200)</f>
        <v>171214.01999999996</v>
      </c>
      <c r="E196" s="87">
        <f>SUM(E197:E200)</f>
        <v>158214.01999999996</v>
      </c>
      <c r="F196" s="87">
        <f>E196/B196*100</f>
        <v>74.98415934122839</v>
      </c>
      <c r="G196" s="87">
        <f>E196/C196*100</f>
        <v>95.72556433962464</v>
      </c>
      <c r="H196" s="87">
        <f aca="true" t="shared" si="25" ref="H196:AE196">SUM(H197:H200)</f>
        <v>15112.684000000001</v>
      </c>
      <c r="I196" s="87">
        <f t="shared" si="25"/>
        <v>11332.59</v>
      </c>
      <c r="J196" s="87">
        <f t="shared" si="25"/>
        <v>17475.303</v>
      </c>
      <c r="K196" s="87">
        <f t="shared" si="25"/>
        <v>17747.05</v>
      </c>
      <c r="L196" s="87">
        <f t="shared" si="25"/>
        <v>17737.172</v>
      </c>
      <c r="M196" s="87">
        <f t="shared" si="25"/>
        <v>15652.080000000004</v>
      </c>
      <c r="N196" s="87">
        <f t="shared" si="25"/>
        <v>17647.243000000002</v>
      </c>
      <c r="O196" s="87">
        <f t="shared" si="25"/>
        <v>18223.78</v>
      </c>
      <c r="P196" s="87">
        <f t="shared" si="25"/>
        <v>19446.87</v>
      </c>
      <c r="Q196" s="87">
        <f t="shared" si="25"/>
        <v>18641.949999999997</v>
      </c>
      <c r="R196" s="87">
        <f t="shared" si="25"/>
        <v>19234.970000000005</v>
      </c>
      <c r="S196" s="87">
        <f t="shared" si="25"/>
        <v>21398.04</v>
      </c>
      <c r="T196" s="87">
        <f t="shared" si="25"/>
        <v>32678.370000000003</v>
      </c>
      <c r="U196" s="87">
        <f t="shared" si="25"/>
        <v>16884</v>
      </c>
      <c r="V196" s="87">
        <f t="shared" si="25"/>
        <v>15267.49</v>
      </c>
      <c r="W196" s="87">
        <f t="shared" si="25"/>
        <v>21698.08</v>
      </c>
      <c r="X196" s="87">
        <f t="shared" si="25"/>
        <v>15510.822000000002</v>
      </c>
      <c r="Y196" s="87">
        <f t="shared" si="25"/>
        <v>16636.450000000004</v>
      </c>
      <c r="Z196" s="87">
        <f t="shared" si="25"/>
        <v>17647.843</v>
      </c>
      <c r="AA196" s="87">
        <f t="shared" si="25"/>
        <v>0</v>
      </c>
      <c r="AB196" s="87">
        <f t="shared" si="25"/>
        <v>12005.212000000001</v>
      </c>
      <c r="AC196" s="87">
        <f t="shared" si="25"/>
        <v>0</v>
      </c>
      <c r="AD196" s="87">
        <f t="shared" si="25"/>
        <v>11232.611999999997</v>
      </c>
      <c r="AE196" s="87">
        <f t="shared" si="25"/>
        <v>0</v>
      </c>
      <c r="AF196" s="88"/>
      <c r="AG196" s="50">
        <f>H196+J196+L196+N196+P196+R196+T196+V196+X196+Z196+AB196+AD196</f>
        <v>210996.591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130">
        <f>H197+J197+L197+N197+P197+R197+T197+V197+X197+Z197+AB197+AD197</f>
        <v>851.91</v>
      </c>
      <c r="C197" s="87">
        <f>C12+C18+C24+C30+C36+C42+C48+C54+C60+C66+C74+C80+C86+C92</f>
        <v>176.85</v>
      </c>
      <c r="D197" s="87">
        <f>D12+D18+D24+D30+D36+D42+D48+D54+D60+D66+D74+D80+D86+D92</f>
        <v>496.31</v>
      </c>
      <c r="E197" s="87">
        <f>E12+E18+E24+E30+E36+E42+E48+E54+E60+E66+E74+E80+E86+E92</f>
        <v>496.31</v>
      </c>
      <c r="F197" s="87">
        <f>E197/B197*100</f>
        <v>58.25850148489864</v>
      </c>
      <c r="G197" s="87">
        <f>E197/C197*100</f>
        <v>280.63895957025727</v>
      </c>
      <c r="H197" s="87">
        <f aca="true" t="shared" si="26" ref="H197:AE197">H12+H18+H24+H30+H36+H42+H48+H54+H60+H66+H74+H80+H86+H92</f>
        <v>0</v>
      </c>
      <c r="I197" s="87">
        <f t="shared" si="26"/>
        <v>0</v>
      </c>
      <c r="J197" s="87">
        <f t="shared" si="26"/>
        <v>17.619999999999997</v>
      </c>
      <c r="K197" s="87">
        <f t="shared" si="26"/>
        <v>0</v>
      </c>
      <c r="L197" s="87">
        <f t="shared" si="26"/>
        <v>17.619999999999997</v>
      </c>
      <c r="M197" s="87">
        <f t="shared" si="26"/>
        <v>35.2</v>
      </c>
      <c r="N197" s="87">
        <f t="shared" si="26"/>
        <v>27.72</v>
      </c>
      <c r="O197" s="87">
        <f t="shared" si="26"/>
        <v>17.6</v>
      </c>
      <c r="P197" s="87">
        <f t="shared" si="26"/>
        <v>17.619999999999997</v>
      </c>
      <c r="Q197" s="87">
        <f t="shared" si="26"/>
        <v>17.6</v>
      </c>
      <c r="R197" s="87">
        <f t="shared" si="26"/>
        <v>60.93</v>
      </c>
      <c r="S197" s="87">
        <f t="shared" si="26"/>
        <v>44.21</v>
      </c>
      <c r="T197" s="87">
        <f t="shared" si="26"/>
        <v>17.72</v>
      </c>
      <c r="U197" s="87">
        <f t="shared" si="26"/>
        <v>44.5</v>
      </c>
      <c r="V197" s="87">
        <f t="shared" si="26"/>
        <v>17.619999999999997</v>
      </c>
      <c r="W197" s="87">
        <f t="shared" si="26"/>
        <v>17.6</v>
      </c>
      <c r="X197" s="87">
        <f t="shared" si="26"/>
        <v>319.62</v>
      </c>
      <c r="Y197" s="87">
        <f t="shared" si="26"/>
        <v>319.6</v>
      </c>
      <c r="Z197" s="87">
        <f t="shared" si="26"/>
        <v>241.12</v>
      </c>
      <c r="AA197" s="87">
        <f t="shared" si="26"/>
        <v>0</v>
      </c>
      <c r="AB197" s="87">
        <f t="shared" si="26"/>
        <v>97.52000000000001</v>
      </c>
      <c r="AC197" s="87">
        <f t="shared" si="26"/>
        <v>0</v>
      </c>
      <c r="AD197" s="87">
        <f t="shared" si="26"/>
        <v>16.8</v>
      </c>
      <c r="AE197" s="87">
        <f t="shared" si="26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130">
        <f>B193+B186+B180+B174+B168+B160+B155+B150+B144+B139+B134+B130+B119+B113+B107+B101+B93+B87+B81+B75+B67+B61+B55+B49+B43+B37+B31+B25+B19+B13</f>
        <v>196054.881</v>
      </c>
      <c r="C198" s="87">
        <f>C193+C186+C180+C174+C168+C160+C155+C150+C144+C139+C134+C130+C125+C119+C113+C107+C101+C93+C87+C81+C75+C67+C61+C55+C49+C43+C37+C31+C25+C19+C13</f>
        <v>151012.10400000002</v>
      </c>
      <c r="D198" s="87">
        <f>D193+D186+D180+D174+D168+D160+D155+D150+D144+D134+D130+D127+D119+D113+D107+D101+D93+D87+D81+D75+D67+D61+D55+D49+D43+D37+D31+D25+D19+D13+D139</f>
        <v>156627.90999999997</v>
      </c>
      <c r="E198" s="130">
        <f>E193+E186+E180+E174+E168+E160+E155+E150+E144+E139+E134+E130+E125+E119+E113+E107+E101+E93+E87+E81+E75+E67+E61+E55+E49+E43+E37+E31+E25+E19+E13</f>
        <v>143627.90999999997</v>
      </c>
      <c r="F198" s="87">
        <f>E198/B198*100</f>
        <v>73.25903301535246</v>
      </c>
      <c r="G198" s="132">
        <f>E198/C198*100</f>
        <v>95.11019725941965</v>
      </c>
      <c r="H198" s="87">
        <f aca="true" t="shared" si="27" ref="H198:AD198">H193+H186+H180+H174+H168+H160+H155+H150+H144+H139+H134+H130+H119+H113+H107+H101+H93+H87+H81+H75+H67+H61+H55+H49+H43+H37+H31+H25+H19+H13</f>
        <v>15112.684000000001</v>
      </c>
      <c r="I198" s="87">
        <f t="shared" si="27"/>
        <v>11332.59</v>
      </c>
      <c r="J198" s="87">
        <f t="shared" si="27"/>
        <v>17457.683</v>
      </c>
      <c r="K198" s="87">
        <f t="shared" si="27"/>
        <v>17747.05</v>
      </c>
      <c r="L198" s="87">
        <f t="shared" si="27"/>
        <v>16629.752</v>
      </c>
      <c r="M198" s="87">
        <f t="shared" si="27"/>
        <v>15616.880000000003</v>
      </c>
      <c r="N198" s="87">
        <f t="shared" si="27"/>
        <v>17619.523</v>
      </c>
      <c r="O198" s="87">
        <f t="shared" si="27"/>
        <v>17116.38</v>
      </c>
      <c r="P198" s="87">
        <f t="shared" si="27"/>
        <v>19429.25</v>
      </c>
      <c r="Q198" s="87">
        <f t="shared" si="27"/>
        <v>18624.35</v>
      </c>
      <c r="R198" s="87">
        <f t="shared" si="27"/>
        <v>19174.040000000005</v>
      </c>
      <c r="S198" s="87">
        <f t="shared" si="27"/>
        <v>21353.83</v>
      </c>
      <c r="T198" s="87">
        <f t="shared" si="27"/>
        <v>19660.65</v>
      </c>
      <c r="U198" s="87">
        <f t="shared" si="27"/>
        <v>16839.5</v>
      </c>
      <c r="V198" s="87">
        <f t="shared" si="27"/>
        <v>15249.869999999999</v>
      </c>
      <c r="W198" s="87">
        <f t="shared" si="27"/>
        <v>12536.74</v>
      </c>
      <c r="X198" s="87">
        <f t="shared" si="27"/>
        <v>15191.202000000001</v>
      </c>
      <c r="Y198" s="87">
        <f t="shared" si="27"/>
        <v>12460.590000000002</v>
      </c>
      <c r="Z198" s="87">
        <f t="shared" si="27"/>
        <v>17406.723</v>
      </c>
      <c r="AA198" s="87">
        <f t="shared" si="27"/>
        <v>0</v>
      </c>
      <c r="AB198" s="87">
        <f t="shared" si="27"/>
        <v>11907.692000000001</v>
      </c>
      <c r="AC198" s="87"/>
      <c r="AD198" s="87">
        <f t="shared" si="27"/>
        <v>11215.811999999998</v>
      </c>
      <c r="AE198" s="87">
        <f>AE193+AE186+AE180+AE174+AE168+AE160+AE155+AE150+AE144+AE139+AE134+AE127+AE119+AE113+AE107+AE101+AE93+AE87+AE81+AE75+AE67+AE61+AE55+AE49+AE43+AE37+AE31+AE25+AE13</f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131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92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7">
        <f>B195+B188+B182+B176+B170+B162+B157+B152+B146+B141+B136+B127+B121+B115+B109+B103+B95+B89+B83+B77+B69+B63+B57+B51+B45+B39+B33+B27+B21+B15</f>
        <v>14089.8</v>
      </c>
      <c r="C200" s="87">
        <f>C195+C188+C182+C176+C170+C162+C157+C152+C146+C141+C136+C127+C121+C115+C109+C103+C95+C89+C83+C77+C69+C63+C57+C51+C45+C39+C33+C27+C21+C15</f>
        <v>14089.8</v>
      </c>
      <c r="D200" s="87">
        <f>D195+D188+D182+D176+D170+D162+D157+D152+D146+D141+D136+D127+D121+D115+D109+D103+D95+D89+D83+D77+D69+D63+D57+D51+D45+D39+D33+D27+D21+D15</f>
        <v>14089.8</v>
      </c>
      <c r="E200" s="87">
        <f>E195+E188+E182+E176+E170+E162+E157+E152+E146+E141+E136+E127+E121+E115+E109+E103+E95+E89+E83+E77+E69+E63+E57+E51+E45+E39+E33+E27+E21+E15</f>
        <v>14089.8</v>
      </c>
      <c r="F200" s="87">
        <f>E200/B200*100</f>
        <v>100</v>
      </c>
      <c r="G200" s="87">
        <f>E200/C200*100</f>
        <v>100</v>
      </c>
      <c r="H200" s="87">
        <f aca="true" t="shared" si="28" ref="H200:N200">H195+H188+H182+H176+H170+H162+H157+H152+H146+H141+H136+H127+H121+H115+H109+H103+H95+H89+H83+H77+H69+H63+H57+H51+H45+H39+H33+H27+H21+H15</f>
        <v>0</v>
      </c>
      <c r="I200" s="87">
        <f t="shared" si="28"/>
        <v>0</v>
      </c>
      <c r="J200" s="87">
        <f t="shared" si="28"/>
        <v>0</v>
      </c>
      <c r="K200" s="87">
        <f t="shared" si="28"/>
        <v>0</v>
      </c>
      <c r="L200" s="87">
        <f t="shared" si="28"/>
        <v>1089.8</v>
      </c>
      <c r="M200" s="87">
        <f t="shared" si="28"/>
        <v>0</v>
      </c>
      <c r="N200" s="87">
        <f t="shared" si="28"/>
        <v>0</v>
      </c>
      <c r="O200" s="87">
        <f>O195+O188+O182+O176+O170+O162+O157+O152+O146+O141+O136+O127+O121+O115+O109+O103+O95+O89+O83+O77+O69+O63+O57+O51+O45+O39+O33+O27+O21+O15</f>
        <v>1089.8</v>
      </c>
      <c r="P200" s="87">
        <f aca="true" t="shared" si="29" ref="P200:AE200">P195+P188+P182+P176+P170+P162+P157+P152+P146+P141+P136+P127+P121+P115+P109+P103+P95+P89+P83+P77+P69+P63+P57+P51+P45+P39+P33+P27+P21+P15</f>
        <v>0</v>
      </c>
      <c r="Q200" s="87">
        <f t="shared" si="29"/>
        <v>0</v>
      </c>
      <c r="R200" s="87">
        <f t="shared" si="29"/>
        <v>0</v>
      </c>
      <c r="S200" s="87">
        <f t="shared" si="29"/>
        <v>0</v>
      </c>
      <c r="T200" s="87">
        <f t="shared" si="29"/>
        <v>13000</v>
      </c>
      <c r="U200" s="87">
        <f t="shared" si="29"/>
        <v>0</v>
      </c>
      <c r="V200" s="87">
        <f t="shared" si="29"/>
        <v>0</v>
      </c>
      <c r="W200" s="87">
        <f t="shared" si="29"/>
        <v>9143.74</v>
      </c>
      <c r="X200" s="87">
        <f t="shared" si="29"/>
        <v>0</v>
      </c>
      <c r="Y200" s="87">
        <f t="shared" si="29"/>
        <v>3856.26</v>
      </c>
      <c r="Z200" s="87">
        <f t="shared" si="29"/>
        <v>0</v>
      </c>
      <c r="AA200" s="87">
        <f t="shared" si="29"/>
        <v>0</v>
      </c>
      <c r="AB200" s="87">
        <f t="shared" si="29"/>
        <v>0</v>
      </c>
      <c r="AC200" s="87">
        <f t="shared" si="29"/>
        <v>0</v>
      </c>
      <c r="AD200" s="87">
        <f t="shared" si="29"/>
        <v>0</v>
      </c>
      <c r="AE200" s="87">
        <f t="shared" si="29"/>
        <v>0</v>
      </c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1"/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0" customHeight="1">
      <c r="B202" s="154" t="s">
        <v>110</v>
      </c>
      <c r="C202" s="154"/>
      <c r="D202" s="154"/>
      <c r="E202" s="154"/>
      <c r="F202" s="154"/>
      <c r="G202" s="154"/>
      <c r="H202" s="154"/>
      <c r="I202" s="154"/>
      <c r="J202" s="5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35.25" customHeight="1">
      <c r="B203" s="154" t="s">
        <v>108</v>
      </c>
      <c r="C203" s="154"/>
      <c r="D203" s="154"/>
      <c r="E203" s="154"/>
      <c r="F203" s="154"/>
      <c r="G203" s="154"/>
      <c r="H203" s="154"/>
      <c r="I203" s="5"/>
      <c r="J203" s="5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30" ht="19.5" customHeight="1">
      <c r="B204" s="154"/>
      <c r="C204" s="154"/>
      <c r="D204" s="154"/>
      <c r="E204" s="154"/>
      <c r="F204" s="154"/>
      <c r="G204" s="154"/>
      <c r="H204" s="1"/>
      <c r="J204" s="1"/>
      <c r="L204" s="1"/>
      <c r="N204" s="1"/>
      <c r="P204" s="1"/>
      <c r="R204" s="1"/>
      <c r="T204" s="5"/>
      <c r="V204" s="5"/>
      <c r="X204" s="5"/>
      <c r="Z204" s="5"/>
      <c r="AB204" s="5"/>
      <c r="AD204" s="5"/>
    </row>
    <row r="205" spans="8:30" ht="15.75">
      <c r="H205" s="1"/>
      <c r="J205" s="1"/>
      <c r="L205" s="1"/>
      <c r="N205" s="1"/>
      <c r="P205" s="1"/>
      <c r="R205" s="1"/>
      <c r="T205" s="5"/>
      <c r="V205" s="5"/>
      <c r="X205" s="5"/>
      <c r="Z205" s="5"/>
      <c r="AB205" s="5"/>
      <c r="AD205" s="5"/>
    </row>
    <row r="206" spans="8:30" ht="15.75">
      <c r="H206" s="1"/>
      <c r="J206" s="1"/>
      <c r="L206" s="1"/>
      <c r="N206" s="1"/>
      <c r="P206" s="1"/>
      <c r="R206" s="1"/>
      <c r="T206" s="5"/>
      <c r="V206" s="5"/>
      <c r="X206" s="5"/>
      <c r="Z206" s="5"/>
      <c r="AB206" s="5"/>
      <c r="AD206" s="5"/>
    </row>
    <row r="207" spans="8:30" ht="15.75"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</sheetData>
  <sheetProtection/>
  <mergeCells count="36">
    <mergeCell ref="B202:I202"/>
    <mergeCell ref="AF132:AF134"/>
    <mergeCell ref="AF137:AF140"/>
    <mergeCell ref="T2:U2"/>
    <mergeCell ref="B203:H203"/>
    <mergeCell ref="B204:G204"/>
    <mergeCell ref="AF142:AF144"/>
    <mergeCell ref="AF148:AF150"/>
    <mergeCell ref="AF166:AF168"/>
    <mergeCell ref="AF183:AF187"/>
    <mergeCell ref="AF191:AF193"/>
    <mergeCell ref="AF2:AF3"/>
    <mergeCell ref="AF59:AF61"/>
    <mergeCell ref="AF79:AF82"/>
    <mergeCell ref="AF85:AF87"/>
    <mergeCell ref="AF91:AF93"/>
    <mergeCell ref="AF111:AF113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F2:G2"/>
    <mergeCell ref="R2:S2"/>
    <mergeCell ref="A1:R1"/>
    <mergeCell ref="T1:AE1"/>
    <mergeCell ref="A2:A3"/>
    <mergeCell ref="B2:B3"/>
    <mergeCell ref="C2:C3"/>
    <mergeCell ref="D2:D3"/>
    <mergeCell ref="E2:E3"/>
    <mergeCell ref="V2:W2"/>
  </mergeCells>
  <printOptions/>
  <pageMargins left="0" right="0" top="0" bottom="0" header="0.31496062992125984" footer="0.31496062992125984"/>
  <pageSetup fitToHeight="2" horizontalDpi="600" verticalDpi="600" orientation="landscape" paperSize="9" scale="42" r:id="rId1"/>
  <colBreaks count="1" manualBreakCount="1">
    <brk id="19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DombrovskayaVV</cp:lastModifiedBy>
  <cp:lastPrinted>2014-10-03T11:11:39Z</cp:lastPrinted>
  <dcterms:created xsi:type="dcterms:W3CDTF">1996-10-08T23:32:33Z</dcterms:created>
  <dcterms:modified xsi:type="dcterms:W3CDTF">2014-10-13T07:39:52Z</dcterms:modified>
  <cp:category/>
  <cp:version/>
  <cp:contentType/>
  <cp:contentStatus/>
</cp:coreProperties>
</file>